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L15" i="2" l="1"/>
  <c r="M11" i="2" l="1"/>
  <c r="O13" i="2" s="1"/>
  <c r="O11" i="2" l="1"/>
  <c r="P12" i="2" s="1"/>
  <c r="P14" i="2"/>
  <c r="P13" i="2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P11" i="2" l="1"/>
  <c r="P15" i="2" s="1"/>
  <c r="Q11" i="2" s="1"/>
  <c r="R13" i="2" l="1"/>
  <c r="R11" i="2"/>
  <c r="U13" i="2" l="1"/>
  <c r="T14" i="2"/>
  <c r="S14" i="2" s="1"/>
  <c r="V14" i="2"/>
  <c r="U14" i="2"/>
  <c r="T13" i="2"/>
  <c r="V13" i="2"/>
  <c r="V11" i="2"/>
  <c r="T12" i="2"/>
  <c r="V12" i="2"/>
  <c r="U12" i="2"/>
  <c r="S12" i="2" s="1"/>
  <c r="U11" i="2"/>
  <c r="T11" i="2"/>
  <c r="S13" i="2" l="1"/>
  <c r="U15" i="2"/>
  <c r="V15" i="2"/>
  <c r="T15" i="2"/>
  <c r="S11" i="2"/>
  <c r="S15" i="2" l="1"/>
</calcChain>
</file>

<file path=xl/sharedStrings.xml><?xml version="1.0" encoding="utf-8"?>
<sst xmlns="http://schemas.openxmlformats.org/spreadsheetml/2006/main" count="36" uniqueCount="29">
  <si>
    <t>№ п/п</t>
  </si>
  <si>
    <t>Наименование медицинской организации</t>
  </si>
  <si>
    <t>Филиал "Биробиджанский" АО "Страховая группа "СПАССКИЕ ВОРОТА-М"</t>
  </si>
  <si>
    <t>Филиал ООО "Капитал Медицинское Страхование"</t>
  </si>
  <si>
    <t>Хабаровскому филиалу АО "Страховая компания "СОГАЗ-Мед"</t>
  </si>
  <si>
    <t>Количество баллов за отчетный период</t>
  </si>
  <si>
    <t>ИТОГО</t>
  </si>
  <si>
    <t>Дифференци-рованный подушевой норматив на всю деятельность на месяц в части стимулирующих выплат, ДПнв*0,03</t>
  </si>
  <si>
    <t>Сумма стимулирующих выплат за квартал по всем СМО гр.9+гр.10+гр.11</t>
  </si>
  <si>
    <t>Средневзвешенный интегрированный коэффициент для групп медицинских организаций (СКДинт i)</t>
  </si>
  <si>
    <t>Количество прикрепленного населения на 01.12.2018 - всего, в том числе по СМО: (гр.4+гр.5+гр.6)</t>
  </si>
  <si>
    <t>Средняя стоимость балла в расчете на 1 застрахованного с учетом СКДинт i (гр.13*гр.14)</t>
  </si>
  <si>
    <t>Сумма стимулирующих выплат с учетом оценки результативности по всем СМО без ПК, гр.3*гр.12*гр.15</t>
  </si>
  <si>
    <t>Средняя стоимость балла в расчете на 1 застрахованного с учетом СКДинт i, ПК (гр.15/гр.17)</t>
  </si>
  <si>
    <t>Сумма стимулирующих выплат с учетом оценки результативности по всем СМО, гр.20+гр.21+гр.22</t>
  </si>
  <si>
    <t>Филиал "Биробиджанский" АО "Страховая группа "СПАССКИЕ ВОРОТА-М", гр.4*гр.12*гр.18</t>
  </si>
  <si>
    <t>Филиал ООО "Капитал Медицинское Страхование", гр.5*гр.12*гр.18</t>
  </si>
  <si>
    <t>Хабаровскому филиалу АО "Страховая компания "СОГАЗ-Мед", гр.6*гр.12*гр.18</t>
  </si>
  <si>
    <t>ОГБУЗ "Областная больница"</t>
  </si>
  <si>
    <t>ОГБУЗ "Детская областная больница"</t>
  </si>
  <si>
    <t>ОГБУЗ "Николаевская районная больница"</t>
  </si>
  <si>
    <t>ОГБУЗ "Смидовичская районная больница"</t>
  </si>
  <si>
    <t>Средняя стоимость балла в расчете на 1 застрахованного, гр.8стр.5 / (гр.3стр.1 * гр.12.стр1 + гр.3стр.2 * гр.12стр.2+гр.3стр.3*гр.12стр.3+гр.3стр.4*гр.12стр.4)</t>
  </si>
  <si>
    <t>Поправочный коэффициент (ПК), стр.5гр.16/стр.5гр.8</t>
  </si>
  <si>
    <t>х</t>
  </si>
  <si>
    <r>
      <t xml:space="preserve">Расчет размера стимулирующих выплат за отчетный период в рамках подушевого норматива финансирования амбулаторно-поликлинической медицинской помощи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</t>
    </r>
    <r>
      <rPr>
        <b/>
        <sz val="18"/>
        <color theme="1"/>
        <rFont val="Times New Roman"/>
        <family val="1"/>
        <charset val="204"/>
      </rPr>
      <t>(за сентябрь 2019 года)</t>
    </r>
  </si>
  <si>
    <t>Приложение № 5</t>
  </si>
  <si>
    <t>к дополнительному соглашению № 16 к Тарифному соглашению в системе ОМС ЕАО на 2019 год</t>
  </si>
  <si>
    <t>от "28" октября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</si>
</sst>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00_р_._-;\-* #,##0.0000_р_._-;_-* &quot;-&quot;??_р_._-;_-@_-"/>
    <numFmt numFmtId="166" formatCode="_-* #,##0.00000000_р_._-;\-* #,##0.00000000_р_._-;_-* &quot;-&quot;??_р_._-;_-@_-"/>
    <numFmt numFmtId="167" formatCode="_-* #,##0.00000000_р_._-;\-* #,##0.00000000_р_._-;_-* &quot;-&quot;????????_р_._-;_-@_-"/>
    <numFmt numFmtId="168" formatCode="_-* #,##0_р_._-;\-* #,##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43" fontId="5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43" fontId="8" fillId="0" borderId="1" xfId="2" applyNumberFormat="1" applyFont="1" applyFill="1" applyBorder="1" applyAlignment="1">
      <alignment horizontal="center"/>
    </xf>
    <xf numFmtId="168" fontId="8" fillId="0" borderId="1" xfId="2" applyNumberFormat="1" applyFont="1" applyFill="1" applyBorder="1" applyAlignment="1">
      <alignment horizontal="center"/>
    </xf>
    <xf numFmtId="165" fontId="5" fillId="0" borderId="1" xfId="0" applyNumberFormat="1" applyFont="1" applyFill="1" applyBorder="1"/>
    <xf numFmtId="43" fontId="8" fillId="0" borderId="1" xfId="0" applyNumberFormat="1" applyFont="1" applyFill="1" applyBorder="1" applyAlignment="1">
      <alignment horizontal="center" vertical="center"/>
    </xf>
    <xf numFmtId="43" fontId="2" fillId="0" borderId="0" xfId="0" applyNumberFormat="1" applyFont="1"/>
    <xf numFmtId="164" fontId="2" fillId="0" borderId="1" xfId="2" applyFont="1" applyBorder="1" applyAlignment="1">
      <alignment horizontal="center" vertical="center"/>
    </xf>
    <xf numFmtId="164" fontId="2" fillId="0" borderId="1" xfId="2" applyFont="1" applyFill="1" applyBorder="1" applyAlignment="1">
      <alignment horizontal="center"/>
    </xf>
    <xf numFmtId="164" fontId="2" fillId="0" borderId="1" xfId="2" applyFont="1" applyBorder="1"/>
    <xf numFmtId="0" fontId="9" fillId="0" borderId="1" xfId="0" applyFont="1" applyBorder="1" applyAlignment="1">
      <alignment horizontal="center"/>
    </xf>
    <xf numFmtId="43" fontId="9" fillId="0" borderId="1" xfId="0" applyNumberFormat="1" applyFont="1" applyBorder="1" applyAlignment="1">
      <alignment horizontal="center"/>
    </xf>
    <xf numFmtId="164" fontId="9" fillId="0" borderId="1" xfId="2" applyFont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6" fontId="2" fillId="0" borderId="2" xfId="2" applyNumberFormat="1" applyFont="1" applyBorder="1" applyAlignment="1">
      <alignment horizontal="center" vertical="center"/>
    </xf>
    <xf numFmtId="166" fontId="2" fillId="0" borderId="3" xfId="2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7"/>
  <sheetViews>
    <sheetView tabSelected="1" topLeftCell="I1" zoomScale="80" zoomScaleNormal="80" workbookViewId="0">
      <selection activeCell="S9" sqref="S9"/>
    </sheetView>
  </sheetViews>
  <sheetFormatPr defaultRowHeight="15" x14ac:dyDescent="0.25"/>
  <cols>
    <col min="1" max="1" width="5.42578125" style="1" customWidth="1"/>
    <col min="2" max="2" width="21.28515625" style="1" customWidth="1"/>
    <col min="3" max="3" width="16.140625" style="1" customWidth="1"/>
    <col min="4" max="4" width="17.140625" style="1" customWidth="1"/>
    <col min="5" max="5" width="14.28515625" style="1" customWidth="1"/>
    <col min="6" max="6" width="14.7109375" style="1" customWidth="1"/>
    <col min="7" max="8" width="16.140625" style="1" customWidth="1"/>
    <col min="9" max="9" width="17.5703125" style="1" customWidth="1"/>
    <col min="10" max="10" width="14.5703125" style="1" bestFit="1" customWidth="1"/>
    <col min="11" max="11" width="14.5703125" style="1" customWidth="1"/>
    <col min="12" max="12" width="12" style="1" customWidth="1"/>
    <col min="13" max="13" width="14.7109375" style="1" customWidth="1"/>
    <col min="14" max="14" width="13.140625" style="1" customWidth="1"/>
    <col min="15" max="15" width="19.85546875" style="1" customWidth="1"/>
    <col min="16" max="16" width="16.7109375" style="1" bestFit="1" customWidth="1"/>
    <col min="17" max="17" width="15.85546875" style="1" customWidth="1"/>
    <col min="18" max="18" width="16.140625" style="1" customWidth="1"/>
    <col min="19" max="19" width="18" style="1" customWidth="1"/>
    <col min="20" max="20" width="18.28515625" style="1" customWidth="1"/>
    <col min="21" max="21" width="15" style="1" customWidth="1"/>
    <col min="22" max="22" width="15.28515625" style="1" customWidth="1"/>
    <col min="23" max="16384" width="9.140625" style="1"/>
  </cols>
  <sheetData>
    <row r="1" spans="1:23" x14ac:dyDescent="0.25">
      <c r="T1" s="30" t="s">
        <v>26</v>
      </c>
      <c r="U1" s="30"/>
      <c r="V1" s="30"/>
    </row>
    <row r="2" spans="1:23" x14ac:dyDescent="0.25">
      <c r="P2" s="30" t="s">
        <v>27</v>
      </c>
      <c r="Q2" s="30"/>
      <c r="R2" s="30"/>
      <c r="S2" s="30"/>
      <c r="T2" s="30"/>
      <c r="U2" s="30"/>
      <c r="V2" s="30"/>
    </row>
    <row r="3" spans="1:23" x14ac:dyDescent="0.25">
      <c r="P3" s="13"/>
      <c r="Q3" s="30" t="s">
        <v>28</v>
      </c>
      <c r="R3" s="30"/>
      <c r="S3" s="30"/>
      <c r="T3" s="30"/>
      <c r="U3" s="30"/>
      <c r="V3" s="30"/>
    </row>
    <row r="4" spans="1:23" x14ac:dyDescent="0.25">
      <c r="P4" s="29"/>
      <c r="Q4" s="29"/>
      <c r="R4" s="29"/>
      <c r="S4" s="29"/>
      <c r="T4" s="29"/>
      <c r="U4" s="29"/>
      <c r="V4" s="29"/>
    </row>
    <row r="5" spans="1:23" x14ac:dyDescent="0.25">
      <c r="P5" s="29"/>
      <c r="Q5" s="29"/>
      <c r="R5" s="29"/>
      <c r="S5" s="29"/>
      <c r="T5" s="29"/>
      <c r="U5" s="29"/>
      <c r="V5" s="29"/>
    </row>
    <row r="7" spans="1:23" ht="63" customHeight="1" x14ac:dyDescent="0.25">
      <c r="A7" s="35" t="s">
        <v>25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</row>
    <row r="8" spans="1:23" ht="15.75" x14ac:dyDescent="0.25">
      <c r="A8" s="2"/>
      <c r="B8" s="2"/>
      <c r="C8" s="2"/>
      <c r="D8" s="2"/>
      <c r="E8" s="2"/>
    </row>
    <row r="9" spans="1:23" ht="264.75" customHeight="1" x14ac:dyDescent="0.25">
      <c r="A9" s="3" t="s">
        <v>0</v>
      </c>
      <c r="B9" s="4" t="s">
        <v>1</v>
      </c>
      <c r="C9" s="4" t="s">
        <v>10</v>
      </c>
      <c r="D9" s="4" t="s">
        <v>2</v>
      </c>
      <c r="E9" s="4" t="s">
        <v>3</v>
      </c>
      <c r="F9" s="4" t="s">
        <v>4</v>
      </c>
      <c r="G9" s="5" t="s">
        <v>7</v>
      </c>
      <c r="H9" s="5" t="s">
        <v>8</v>
      </c>
      <c r="I9" s="4" t="s">
        <v>2</v>
      </c>
      <c r="J9" s="4" t="s">
        <v>3</v>
      </c>
      <c r="K9" s="4" t="s">
        <v>4</v>
      </c>
      <c r="L9" s="5" t="s">
        <v>5</v>
      </c>
      <c r="M9" s="8" t="s">
        <v>22</v>
      </c>
      <c r="N9" s="8" t="s">
        <v>9</v>
      </c>
      <c r="O9" s="8" t="s">
        <v>11</v>
      </c>
      <c r="P9" s="8" t="s">
        <v>12</v>
      </c>
      <c r="Q9" s="8" t="s">
        <v>23</v>
      </c>
      <c r="R9" s="8" t="s">
        <v>13</v>
      </c>
      <c r="S9" s="8" t="s">
        <v>14</v>
      </c>
      <c r="T9" s="4" t="s">
        <v>15</v>
      </c>
      <c r="U9" s="4" t="s">
        <v>16</v>
      </c>
      <c r="V9" s="4" t="s">
        <v>17</v>
      </c>
      <c r="W9"/>
    </row>
    <row r="10" spans="1:23" x14ac:dyDescent="0.25">
      <c r="A10" s="9">
        <v>1</v>
      </c>
      <c r="B10" s="9">
        <f>A10+1</f>
        <v>2</v>
      </c>
      <c r="C10" s="9">
        <f t="shared" ref="C10:M10" si="0">B10+1</f>
        <v>3</v>
      </c>
      <c r="D10" s="9">
        <f t="shared" si="0"/>
        <v>4</v>
      </c>
      <c r="E10" s="9">
        <f t="shared" si="0"/>
        <v>5</v>
      </c>
      <c r="F10" s="9">
        <f t="shared" si="0"/>
        <v>6</v>
      </c>
      <c r="G10" s="9">
        <f t="shared" si="0"/>
        <v>7</v>
      </c>
      <c r="H10" s="9">
        <f t="shared" si="0"/>
        <v>8</v>
      </c>
      <c r="I10" s="9">
        <f t="shared" si="0"/>
        <v>9</v>
      </c>
      <c r="J10" s="9">
        <f t="shared" si="0"/>
        <v>10</v>
      </c>
      <c r="K10" s="9">
        <f t="shared" si="0"/>
        <v>11</v>
      </c>
      <c r="L10" s="9">
        <f t="shared" si="0"/>
        <v>12</v>
      </c>
      <c r="M10" s="10">
        <f t="shared" si="0"/>
        <v>13</v>
      </c>
      <c r="N10" s="10">
        <v>14</v>
      </c>
      <c r="O10" s="10">
        <v>15</v>
      </c>
      <c r="P10" s="10">
        <v>16</v>
      </c>
      <c r="Q10" s="10">
        <v>17</v>
      </c>
      <c r="R10" s="10">
        <v>18</v>
      </c>
      <c r="S10" s="10">
        <v>19</v>
      </c>
      <c r="T10" s="10">
        <v>20</v>
      </c>
      <c r="U10" s="10">
        <v>21</v>
      </c>
      <c r="V10" s="10">
        <v>22</v>
      </c>
      <c r="W10"/>
    </row>
    <row r="11" spans="1:23" ht="30" customHeight="1" x14ac:dyDescent="0.25">
      <c r="A11" s="9">
        <v>1</v>
      </c>
      <c r="B11" s="11" t="s">
        <v>18</v>
      </c>
      <c r="C11" s="16">
        <v>62270</v>
      </c>
      <c r="D11" s="16">
        <v>5754</v>
      </c>
      <c r="E11" s="16">
        <v>36417</v>
      </c>
      <c r="F11" s="16">
        <v>20099</v>
      </c>
      <c r="G11" s="20">
        <v>6.4978999999999996</v>
      </c>
      <c r="H11" s="14">
        <v>404624.23</v>
      </c>
      <c r="I11" s="14">
        <v>37388.92</v>
      </c>
      <c r="J11" s="14">
        <v>236634.02</v>
      </c>
      <c r="K11" s="14">
        <v>130601.29</v>
      </c>
      <c r="L11" s="15">
        <v>60</v>
      </c>
      <c r="M11" s="31">
        <f>H15/(C11*L11+C12*L12+C13*L13+C14*L14)</f>
        <v>0.14661090489051123</v>
      </c>
      <c r="N11" s="36">
        <v>1.48037</v>
      </c>
      <c r="O11" s="36">
        <f>M11*N11</f>
        <v>0.21703838527276612</v>
      </c>
      <c r="P11" s="23">
        <f>C11*L11*O11</f>
        <v>810898.81505610875</v>
      </c>
      <c r="Q11" s="33">
        <f>P15/H15</f>
        <v>2.124706423929263</v>
      </c>
      <c r="R11" s="37">
        <f>O11/Q11</f>
        <v>0.10214982306656399</v>
      </c>
      <c r="S11" s="24">
        <f>T11+U11+V11</f>
        <v>381652.17</v>
      </c>
      <c r="T11" s="25">
        <f>ROUND(D11*L11*R11,2)</f>
        <v>35266.199999999997</v>
      </c>
      <c r="U11" s="25">
        <f>ROUND(E11*L11*R11,2)</f>
        <v>223199.41</v>
      </c>
      <c r="V11" s="25">
        <f>ROUND(F11*L11*R11,2)</f>
        <v>123186.56</v>
      </c>
    </row>
    <row r="12" spans="1:23" ht="48" customHeight="1" x14ac:dyDescent="0.25">
      <c r="A12" s="9">
        <v>3</v>
      </c>
      <c r="B12" s="11" t="s">
        <v>20</v>
      </c>
      <c r="C12" s="16">
        <v>12813</v>
      </c>
      <c r="D12" s="16">
        <v>530</v>
      </c>
      <c r="E12" s="16">
        <v>12093</v>
      </c>
      <c r="F12" s="16">
        <v>190</v>
      </c>
      <c r="G12" s="20">
        <v>6.4978999999999996</v>
      </c>
      <c r="H12" s="14">
        <v>83257.590000000011</v>
      </c>
      <c r="I12" s="14">
        <v>3443.89</v>
      </c>
      <c r="J12" s="14">
        <v>78579.100000000006</v>
      </c>
      <c r="K12" s="14">
        <v>1234.5999999999999</v>
      </c>
      <c r="L12" s="15">
        <v>58</v>
      </c>
      <c r="M12" s="32"/>
      <c r="N12" s="36"/>
      <c r="O12" s="36"/>
      <c r="P12" s="23">
        <f>C12*L12*O11</f>
        <v>161292.94416899723</v>
      </c>
      <c r="Q12" s="34"/>
      <c r="R12" s="36"/>
      <c r="S12" s="24">
        <f>T12+U12+V12</f>
        <v>75913.05</v>
      </c>
      <c r="T12" s="25">
        <f>ROUND(D12*L12*R11,2)</f>
        <v>3140.09</v>
      </c>
      <c r="U12" s="25">
        <f>ROUND(E12*L12*R11,2)</f>
        <v>71647.27</v>
      </c>
      <c r="V12" s="25">
        <f>ROUND(F12*L12*R11,2)</f>
        <v>1125.69</v>
      </c>
    </row>
    <row r="13" spans="1:23" ht="30" x14ac:dyDescent="0.25">
      <c r="A13" s="9">
        <v>3</v>
      </c>
      <c r="B13" s="11" t="s">
        <v>19</v>
      </c>
      <c r="C13" s="16">
        <v>18546</v>
      </c>
      <c r="D13" s="16">
        <v>1113</v>
      </c>
      <c r="E13" s="16">
        <v>11010</v>
      </c>
      <c r="F13" s="16">
        <v>6423</v>
      </c>
      <c r="G13" s="20">
        <v>16.1904</v>
      </c>
      <c r="H13" s="14">
        <v>300267.15999999997</v>
      </c>
      <c r="I13" s="14">
        <v>18019.919999999998</v>
      </c>
      <c r="J13" s="14">
        <v>178256.3</v>
      </c>
      <c r="K13" s="14">
        <v>103990.94</v>
      </c>
      <c r="L13" s="15">
        <v>68</v>
      </c>
      <c r="M13" s="32"/>
      <c r="N13" s="36">
        <v>3.6885500000000002</v>
      </c>
      <c r="O13" s="36">
        <f>M11*N13</f>
        <v>0.54078165323389527</v>
      </c>
      <c r="P13" s="23">
        <f t="shared" ref="P13" si="1">C13*L13*O13</f>
        <v>681994.88477955584</v>
      </c>
      <c r="Q13" s="34"/>
      <c r="R13" s="37">
        <f>O13/Q11</f>
        <v>0.2545206467789638</v>
      </c>
      <c r="S13" s="24">
        <f>T13+U13+V13</f>
        <v>320983.11</v>
      </c>
      <c r="T13" s="25">
        <f>ROUND(D13*L13*R13,2)</f>
        <v>19263.14</v>
      </c>
      <c r="U13" s="25">
        <f>ROUND(E13*L13*R13,2)-0.01</f>
        <v>190554.50999999998</v>
      </c>
      <c r="V13" s="25">
        <f t="shared" ref="V13" si="2">ROUND(F13*L13*R13,2)</f>
        <v>111165.46</v>
      </c>
    </row>
    <row r="14" spans="1:23" ht="45" x14ac:dyDescent="0.25">
      <c r="A14" s="9">
        <v>4</v>
      </c>
      <c r="B14" s="11" t="s">
        <v>21</v>
      </c>
      <c r="C14" s="16">
        <v>8595</v>
      </c>
      <c r="D14" s="16">
        <v>1016</v>
      </c>
      <c r="E14" s="16">
        <v>7074</v>
      </c>
      <c r="F14" s="16">
        <v>505</v>
      </c>
      <c r="G14" s="20">
        <v>16.1904</v>
      </c>
      <c r="H14" s="14">
        <v>139156.49</v>
      </c>
      <c r="I14" s="14">
        <v>16449.45</v>
      </c>
      <c r="J14" s="14">
        <v>114530.89</v>
      </c>
      <c r="K14" s="14">
        <v>8176.15</v>
      </c>
      <c r="L14" s="15">
        <v>68</v>
      </c>
      <c r="M14" s="32"/>
      <c r="N14" s="36"/>
      <c r="O14" s="36"/>
      <c r="P14" s="23">
        <f>C14*L14*O13</f>
        <v>316065.24504908244</v>
      </c>
      <c r="Q14" s="34"/>
      <c r="R14" s="36"/>
      <c r="S14" s="24">
        <f>T14+U14+V14</f>
        <v>148757.13999999998</v>
      </c>
      <c r="T14" s="25">
        <f>ROUND(D14*L14*R13,2)</f>
        <v>17584.32</v>
      </c>
      <c r="U14" s="25">
        <f>ROUND(E14*L14*R13,2)</f>
        <v>122432.58</v>
      </c>
      <c r="V14" s="25">
        <f>ROUND(F14*L14*R13,2)</f>
        <v>8740.24</v>
      </c>
    </row>
    <row r="15" spans="1:23" x14ac:dyDescent="0.25">
      <c r="A15" s="9">
        <v>5</v>
      </c>
      <c r="B15" s="12" t="s">
        <v>6</v>
      </c>
      <c r="C15" s="17">
        <v>102224</v>
      </c>
      <c r="D15" s="17">
        <v>8413</v>
      </c>
      <c r="E15" s="17">
        <v>66594</v>
      </c>
      <c r="F15" s="17">
        <v>27217</v>
      </c>
      <c r="G15" s="21" t="s">
        <v>24</v>
      </c>
      <c r="H15" s="18">
        <v>927305.47</v>
      </c>
      <c r="I15" s="18">
        <v>75302.179999999993</v>
      </c>
      <c r="J15" s="18">
        <v>608000.30999999994</v>
      </c>
      <c r="K15" s="18">
        <v>244002.97999999998</v>
      </c>
      <c r="L15" s="19">
        <f>SUM(L11:L14)</f>
        <v>254</v>
      </c>
      <c r="M15" s="26" t="s">
        <v>24</v>
      </c>
      <c r="N15" s="26" t="s">
        <v>24</v>
      </c>
      <c r="O15" s="26" t="s">
        <v>24</v>
      </c>
      <c r="P15" s="27">
        <f>P11+P12+P13+P14</f>
        <v>1970251.8890537443</v>
      </c>
      <c r="Q15" s="27"/>
      <c r="R15" s="26" t="s">
        <v>24</v>
      </c>
      <c r="S15" s="28">
        <f>T15+U15+V15</f>
        <v>927305.47</v>
      </c>
      <c r="T15" s="28">
        <f>SUM(T11:T14)</f>
        <v>75253.75</v>
      </c>
      <c r="U15" s="28">
        <f>SUM(U11:U14)</f>
        <v>607833.7699999999</v>
      </c>
      <c r="V15" s="28">
        <f>SUM(V11:V14)</f>
        <v>244217.95</v>
      </c>
    </row>
    <row r="16" spans="1:23" x14ac:dyDescent="0.25">
      <c r="A16" s="6"/>
      <c r="S16" s="22"/>
    </row>
    <row r="17" spans="2:2" ht="18.75" x14ac:dyDescent="0.3">
      <c r="B17" s="7"/>
    </row>
  </sheetData>
  <mergeCells count="12">
    <mergeCell ref="P2:V2"/>
    <mergeCell ref="T1:V1"/>
    <mergeCell ref="Q3:V3"/>
    <mergeCell ref="M11:M14"/>
    <mergeCell ref="Q11:Q14"/>
    <mergeCell ref="A7:V7"/>
    <mergeCell ref="N11:N12"/>
    <mergeCell ref="N13:N14"/>
    <mergeCell ref="O11:O12"/>
    <mergeCell ref="R11:R12"/>
    <mergeCell ref="O13:O14"/>
    <mergeCell ref="R13:R14"/>
  </mergeCells>
  <pageMargins left="3.937007874015748E-2" right="3.937007874015748E-2" top="3.937007874015748E-2" bottom="3.937007874015748E-2" header="3.937007874015748E-2" footer="3.937007874015748E-2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2019-10-29T04:24:25Z</dcterms:modified>
</cp:coreProperties>
</file>