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Q14" i="1" l="1"/>
  <c r="P14" i="1"/>
  <c r="N14" i="1" s="1"/>
  <c r="O14" i="1"/>
  <c r="M12" i="1"/>
  <c r="H14" i="1"/>
  <c r="J14" i="1"/>
  <c r="K14" i="1"/>
  <c r="I14" i="1"/>
  <c r="E14" i="1"/>
  <c r="F14" i="1"/>
  <c r="D14" i="1"/>
  <c r="C14" i="1"/>
  <c r="J13" i="1"/>
  <c r="K13" i="1"/>
  <c r="I13" i="1"/>
  <c r="J12" i="1"/>
  <c r="K12" i="1"/>
  <c r="I12" i="1"/>
  <c r="H12" i="1" s="1"/>
  <c r="C13" i="1"/>
  <c r="C12" i="1"/>
  <c r="Q13" i="1"/>
  <c r="H13" i="1" l="1"/>
  <c r="O12" i="1"/>
  <c r="P12" i="1"/>
  <c r="O13" i="1"/>
  <c r="N13" i="1" s="1"/>
  <c r="P13" i="1"/>
  <c r="Q12" i="1"/>
  <c r="N12" i="1" l="1"/>
</calcChain>
</file>

<file path=xl/sharedStrings.xml><?xml version="1.0" encoding="utf-8"?>
<sst xmlns="http://schemas.openxmlformats.org/spreadsheetml/2006/main" count="27" uniqueCount="22">
  <si>
    <t>№ п/п</t>
  </si>
  <si>
    <t>Наименование медицинской организации</t>
  </si>
  <si>
    <t>Количество прикрепленного населения на 01.04.2017 - всего, в том числе по СМО:</t>
  </si>
  <si>
    <t>Филиал "Биробиджанский" АО "Старховая группа "СПАССКИЕ ВОРОТА-М"</t>
  </si>
  <si>
    <t>Филиал ООО "РГС-Медицина"-"Росгосстрах-Биробиджан-Медицина"</t>
  </si>
  <si>
    <t>Хабаровскому филиалу АО "Страховая компания "СОГАЗ-Мед"</t>
  </si>
  <si>
    <t>Дифференци-рованный подушевой нормтаив на всю деятельность на месяц в части стимулирующих выплат, ДПнв*0,03</t>
  </si>
  <si>
    <t>Сумма стимулиющих выплат за квартал по всем СМО гр.9+гр.10+гр.11</t>
  </si>
  <si>
    <t>Количество баллов за отчетный период</t>
  </si>
  <si>
    <t>Средняя стоимость балла в расчете на 1-го застрахова-нного,  гр.8стр.3/(гр.3стр.1*гр.12стр.1+гр.3стр.2-гр.12стр.2)</t>
  </si>
  <si>
    <t>Сумма стимулиющих выплат с учетом оценки результативности по всем СМО, гр.15+гр.16+гр.17</t>
  </si>
  <si>
    <t>Филиал "Биробиджанский" АО "Старховая группа "СПАССКИЕ ВОРОТА-М", гр.4*гр.12*гр.13</t>
  </si>
  <si>
    <t>Филиал ООО "РГС-Медицина"-"Росгосстрах-Биробиджан-Медицина", гр.5*гр.12*гр.13</t>
  </si>
  <si>
    <t>Хабаровскому филиалу АО "Страховая компания "СОГАЗ-Мед", гр.6*гр.12*гр.13</t>
  </si>
  <si>
    <t>ОГБУЗ "Облученская районная больница"</t>
  </si>
  <si>
    <t>ОГБУЗ "Смидовичская районная больница"</t>
  </si>
  <si>
    <t>ИТОГО</t>
  </si>
  <si>
    <t>Х</t>
  </si>
  <si>
    <t>Расчет размера стимулирующих выплат  для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стационара, к которым применяется способ оплаты по подушевому нормативу на прикрепленное население по всем видам и условиям медицинской помощи с учетом оценки показателей результативности деятельности медицинских организаций (за май-июнь 2018 года)</t>
  </si>
  <si>
    <t>Приложение № 2</t>
  </si>
  <si>
    <t>к дополнительному соглашению № 8 к Тарифному соглашению в системе ОМС ЕАО на 2018 год</t>
  </si>
  <si>
    <t>от "31" июля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</si>
</sst>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1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0" xfId="0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2" fillId="0" borderId="0" xfId="1" applyFont="1" applyAlignment="1">
      <alignment horizontal="right"/>
    </xf>
    <xf numFmtId="3" fontId="4" fillId="0" borderId="1" xfId="0" applyNumberFormat="1" applyFont="1" applyFill="1" applyBorder="1" applyAlignment="1">
      <alignment horizontal="center" vertical="center"/>
    </xf>
    <xf numFmtId="43" fontId="4" fillId="0" borderId="1" xfId="0" applyNumberFormat="1" applyFont="1" applyBorder="1"/>
    <xf numFmtId="3" fontId="4" fillId="0" borderId="1" xfId="0" applyNumberFormat="1" applyFont="1" applyBorder="1" applyAlignment="1">
      <alignment horizontal="center" vertical="center"/>
    </xf>
    <xf numFmtId="43" fontId="4" fillId="3" borderId="1" xfId="0" applyNumberFormat="1" applyFont="1" applyFill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43" fontId="4" fillId="0" borderId="1" xfId="2" applyFont="1" applyFill="1" applyBorder="1" applyAlignment="1">
      <alignment horizontal="center" vertical="center"/>
    </xf>
    <xf numFmtId="43" fontId="4" fillId="0" borderId="1" xfId="2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1" applyFont="1" applyAlignment="1">
      <alignment horizontal="right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"/>
  <sheetViews>
    <sheetView tabSelected="1" zoomScaleNormal="100" workbookViewId="0">
      <selection activeCell="A8" sqref="A8:Q8"/>
    </sheetView>
  </sheetViews>
  <sheetFormatPr defaultRowHeight="15" x14ac:dyDescent="0.25"/>
  <cols>
    <col min="1" max="1" width="6.5703125" style="5" customWidth="1"/>
    <col min="2" max="2" width="22.42578125" style="5" customWidth="1"/>
    <col min="3" max="3" width="15.42578125" style="5" customWidth="1"/>
    <col min="4" max="4" width="17.7109375" style="5" bestFit="1" customWidth="1"/>
    <col min="5" max="5" width="16.28515625" style="5" customWidth="1"/>
    <col min="6" max="6" width="14.28515625" style="5" bestFit="1" customWidth="1"/>
    <col min="7" max="7" width="14.7109375" style="5" customWidth="1"/>
    <col min="8" max="8" width="16.140625" style="5" customWidth="1"/>
    <col min="9" max="9" width="13.42578125" style="5" customWidth="1"/>
    <col min="10" max="11" width="14.85546875" style="5" bestFit="1" customWidth="1"/>
    <col min="12" max="12" width="13.42578125" style="5" customWidth="1"/>
    <col min="13" max="13" width="15.28515625" style="5" customWidth="1"/>
    <col min="14" max="14" width="16.5703125" style="5" bestFit="1" customWidth="1"/>
    <col min="15" max="15" width="18" style="5" customWidth="1"/>
    <col min="16" max="16" width="14.5703125" style="5" customWidth="1"/>
    <col min="17" max="17" width="15" style="5" customWidth="1"/>
    <col min="18" max="16384" width="9.140625" style="5"/>
  </cols>
  <sheetData>
    <row r="1" spans="1:17" ht="15.75" x14ac:dyDescent="0.25">
      <c r="N1" s="6"/>
      <c r="O1" s="6"/>
      <c r="P1" s="23" t="s">
        <v>19</v>
      </c>
      <c r="Q1" s="23"/>
    </row>
    <row r="2" spans="1:17" ht="15.75" x14ac:dyDescent="0.25">
      <c r="F2" s="1"/>
      <c r="K2" s="23" t="s">
        <v>20</v>
      </c>
      <c r="L2" s="23"/>
      <c r="M2" s="23"/>
      <c r="N2" s="23"/>
      <c r="O2" s="23"/>
      <c r="P2" s="23"/>
      <c r="Q2" s="23"/>
    </row>
    <row r="3" spans="1:17" ht="15.75" x14ac:dyDescent="0.25">
      <c r="F3" s="1"/>
      <c r="N3" s="23" t="s">
        <v>21</v>
      </c>
      <c r="O3" s="23"/>
      <c r="P3" s="23"/>
      <c r="Q3" s="23"/>
    </row>
    <row r="4" spans="1:17" ht="15.75" x14ac:dyDescent="0.25">
      <c r="F4" s="12"/>
      <c r="N4" s="12"/>
      <c r="O4" s="12"/>
      <c r="P4" s="12"/>
      <c r="Q4" s="12"/>
    </row>
    <row r="5" spans="1:17" ht="15.75" x14ac:dyDescent="0.25">
      <c r="F5" s="12"/>
      <c r="N5" s="12"/>
      <c r="O5" s="12"/>
      <c r="P5" s="12"/>
      <c r="Q5" s="12"/>
    </row>
    <row r="6" spans="1:17" ht="15.75" x14ac:dyDescent="0.25">
      <c r="F6" s="1"/>
      <c r="N6" s="6"/>
      <c r="O6" s="6"/>
    </row>
    <row r="7" spans="1:17" ht="15.75" x14ac:dyDescent="0.25">
      <c r="C7" s="6"/>
      <c r="D7" s="6"/>
      <c r="E7" s="1"/>
      <c r="F7" s="1"/>
      <c r="G7" s="1"/>
    </row>
    <row r="8" spans="1:17" ht="63" customHeight="1" x14ac:dyDescent="0.25">
      <c r="A8" s="22" t="s">
        <v>18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</row>
    <row r="9" spans="1:17" ht="15.75" x14ac:dyDescent="0.25">
      <c r="A9" s="2"/>
      <c r="B9" s="2"/>
      <c r="C9" s="2"/>
      <c r="D9" s="2"/>
      <c r="E9" s="2"/>
    </row>
    <row r="10" spans="1:17" ht="163.5" customHeight="1" x14ac:dyDescent="0.25">
      <c r="A10" s="3" t="s">
        <v>0</v>
      </c>
      <c r="B10" s="4" t="s">
        <v>1</v>
      </c>
      <c r="C10" s="4" t="s">
        <v>2</v>
      </c>
      <c r="D10" s="4" t="s">
        <v>3</v>
      </c>
      <c r="E10" s="4" t="s">
        <v>4</v>
      </c>
      <c r="F10" s="4" t="s">
        <v>5</v>
      </c>
      <c r="G10" s="8" t="s">
        <v>6</v>
      </c>
      <c r="H10" s="8" t="s">
        <v>7</v>
      </c>
      <c r="I10" s="4" t="s">
        <v>3</v>
      </c>
      <c r="J10" s="4" t="s">
        <v>4</v>
      </c>
      <c r="K10" s="4" t="s">
        <v>5</v>
      </c>
      <c r="L10" s="8" t="s">
        <v>8</v>
      </c>
      <c r="M10" s="8" t="s">
        <v>9</v>
      </c>
      <c r="N10" s="8" t="s">
        <v>10</v>
      </c>
      <c r="O10" s="4" t="s">
        <v>11</v>
      </c>
      <c r="P10" s="4" t="s">
        <v>12</v>
      </c>
      <c r="Q10" s="4" t="s">
        <v>13</v>
      </c>
    </row>
    <row r="11" spans="1:17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</row>
    <row r="12" spans="1:17" ht="30" x14ac:dyDescent="0.25">
      <c r="A12" s="9">
        <v>1</v>
      </c>
      <c r="B12" s="10" t="s">
        <v>14</v>
      </c>
      <c r="C12" s="15">
        <f>D12+E12+F12</f>
        <v>11883</v>
      </c>
      <c r="D12" s="13">
        <v>125</v>
      </c>
      <c r="E12" s="13">
        <v>10085</v>
      </c>
      <c r="F12" s="13">
        <v>1673</v>
      </c>
      <c r="G12" s="16">
        <v>26.59</v>
      </c>
      <c r="H12" s="17">
        <f>I12+J12+K12</f>
        <v>631937.94000000006</v>
      </c>
      <c r="I12" s="17">
        <f>ROUND((D12*$G$12)*2,2)</f>
        <v>6647.5</v>
      </c>
      <c r="J12" s="17">
        <f t="shared" ref="J12:K12" si="0">ROUND((E12*$G$12)*2,2)</f>
        <v>536320.30000000005</v>
      </c>
      <c r="K12" s="17">
        <f t="shared" si="0"/>
        <v>88970.14</v>
      </c>
      <c r="L12" s="18">
        <v>90</v>
      </c>
      <c r="M12" s="21">
        <f>H14/(C12*L12+C13*L13)</f>
        <v>0.57988273569053672</v>
      </c>
      <c r="N12" s="19">
        <f t="shared" ref="N12" si="1">O12+P12+Q12</f>
        <v>620167.18933895836</v>
      </c>
      <c r="O12" s="20">
        <f>D12*L12*M12</f>
        <v>6523.6807765185386</v>
      </c>
      <c r="P12" s="20">
        <f>E12*L12*M12</f>
        <v>526330.56504951569</v>
      </c>
      <c r="Q12" s="20">
        <f>F12*L12*M12</f>
        <v>87312.943512924117</v>
      </c>
    </row>
    <row r="13" spans="1:17" ht="45" x14ac:dyDescent="0.25">
      <c r="A13" s="9">
        <v>2</v>
      </c>
      <c r="B13" s="10" t="s">
        <v>15</v>
      </c>
      <c r="C13" s="15">
        <f>D13+E13+F13</f>
        <v>8857</v>
      </c>
      <c r="D13" s="13">
        <v>1266</v>
      </c>
      <c r="E13" s="13">
        <v>7174</v>
      </c>
      <c r="F13" s="13">
        <v>417</v>
      </c>
      <c r="G13" s="16">
        <v>26.59</v>
      </c>
      <c r="H13" s="17">
        <f>I13+J13+K13</f>
        <v>471015.26</v>
      </c>
      <c r="I13" s="17">
        <f>ROUND((D13*$G$13)*2,2)</f>
        <v>67325.88</v>
      </c>
      <c r="J13" s="17">
        <f t="shared" ref="J13:K13" si="2">ROUND((E13*$G$13)*2,2)</f>
        <v>381513.32</v>
      </c>
      <c r="K13" s="17">
        <f t="shared" si="2"/>
        <v>22176.06</v>
      </c>
      <c r="L13" s="18">
        <v>94</v>
      </c>
      <c r="M13" s="21"/>
      <c r="N13" s="19">
        <f>O13+P13+Q13</f>
        <v>482786.01066104195</v>
      </c>
      <c r="O13" s="20">
        <f>D13*L13*M12</f>
        <v>69008.365078116636</v>
      </c>
      <c r="P13" s="20">
        <f>E13*L13*M12</f>
        <v>391047.40210932761</v>
      </c>
      <c r="Q13" s="20">
        <f>F13*L13*M12</f>
        <v>22730.243473597657</v>
      </c>
    </row>
    <row r="14" spans="1:17" ht="15.75" x14ac:dyDescent="0.25">
      <c r="A14" s="9">
        <v>3</v>
      </c>
      <c r="B14" s="11" t="s">
        <v>16</v>
      </c>
      <c r="C14" s="15">
        <f>D14+E14+F14</f>
        <v>20740</v>
      </c>
      <c r="D14" s="13">
        <f>D12+D13</f>
        <v>1391</v>
      </c>
      <c r="E14" s="13">
        <f t="shared" ref="E14:F14" si="3">E12+E13</f>
        <v>17259</v>
      </c>
      <c r="F14" s="13">
        <f t="shared" si="3"/>
        <v>2090</v>
      </c>
      <c r="G14" s="9" t="s">
        <v>17</v>
      </c>
      <c r="H14" s="14">
        <f>I14+J14+K14</f>
        <v>1102953.2000000002</v>
      </c>
      <c r="I14" s="14">
        <f>I12+I13</f>
        <v>73973.38</v>
      </c>
      <c r="J14" s="14">
        <f t="shared" ref="J14:K14" si="4">J12+J13</f>
        <v>917833.62000000011</v>
      </c>
      <c r="K14" s="14">
        <f t="shared" si="4"/>
        <v>111146.2</v>
      </c>
      <c r="L14" s="9" t="s">
        <v>17</v>
      </c>
      <c r="M14" s="9" t="s">
        <v>17</v>
      </c>
      <c r="N14" s="14">
        <f>O14+P14+Q14+0.01</f>
        <v>1102953.2000000002</v>
      </c>
      <c r="O14" s="14">
        <f>O12+O13</f>
        <v>75532.045854635173</v>
      </c>
      <c r="P14" s="14">
        <f t="shared" ref="P14" si="5">P12+P13</f>
        <v>917377.9671588433</v>
      </c>
      <c r="Q14" s="14">
        <f>Q12+Q13-0.01</f>
        <v>110043.17698652178</v>
      </c>
    </row>
    <row r="15" spans="1:17" x14ac:dyDescent="0.25">
      <c r="A15" s="7"/>
    </row>
  </sheetData>
  <mergeCells count="5">
    <mergeCell ref="M12:M13"/>
    <mergeCell ref="A8:Q8"/>
    <mergeCell ref="P1:Q1"/>
    <mergeCell ref="N3:Q3"/>
    <mergeCell ref="K2:Q2"/>
  </mergeCells>
  <pageMargins left="3.937007874015748E-2" right="3.937007874015748E-2" top="3.937007874015748E-2" bottom="3.937007874015748E-2" header="3.937007874015748E-2" footer="3.937007874015748E-2"/>
  <pageSetup paperSize="9" scale="5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2018-08-06T01:58:05Z</dcterms:modified>
</cp:coreProperties>
</file>