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55" windowWidth="27555" windowHeight="11040"/>
  </bookViews>
  <sheets>
    <sheet name="Лист2" sheetId="4" r:id="rId1"/>
  </sheets>
  <definedNames>
    <definedName name="_xlnm.Print_Area" localSheetId="0">Лист2!$A$1:$D$45</definedName>
  </definedNames>
  <calcPr calcId="144525"/>
</workbook>
</file>

<file path=xl/calcChain.xml><?xml version="1.0" encoding="utf-8"?>
<calcChain xmlns="http://schemas.openxmlformats.org/spreadsheetml/2006/main">
  <c r="D41" i="4" l="1"/>
  <c r="D40" i="4"/>
  <c r="D39" i="4"/>
  <c r="D38" i="4"/>
  <c r="D37" i="4"/>
  <c r="D36" i="4"/>
  <c r="D35" i="4"/>
  <c r="D33" i="4"/>
  <c r="D32" i="4"/>
  <c r="D31" i="4"/>
  <c r="D29" i="4"/>
  <c r="D28" i="4"/>
  <c r="D27" i="4"/>
  <c r="D26" i="4"/>
  <c r="D25" i="4"/>
  <c r="D23" i="4"/>
  <c r="D22" i="4"/>
  <c r="D21" i="4"/>
  <c r="D19" i="4"/>
  <c r="D18" i="4"/>
  <c r="D17" i="4"/>
  <c r="D16" i="4"/>
  <c r="D15" i="4"/>
  <c r="D14" i="4"/>
  <c r="D13" i="4"/>
  <c r="C41" i="4"/>
  <c r="C40" i="4"/>
  <c r="C39" i="4"/>
  <c r="C38" i="4"/>
  <c r="C37" i="4"/>
  <c r="C36" i="4"/>
  <c r="C35" i="4"/>
  <c r="C33" i="4"/>
  <c r="C32" i="4"/>
  <c r="C31" i="4" l="1"/>
  <c r="C29" i="4"/>
  <c r="C28" i="4"/>
  <c r="C27" i="4"/>
  <c r="C26" i="4"/>
  <c r="C25" i="4"/>
  <c r="C23" i="4"/>
  <c r="C22" i="4"/>
  <c r="C21" i="4"/>
  <c r="C19" i="4"/>
  <c r="C18" i="4"/>
  <c r="C17" i="4"/>
  <c r="C16" i="4"/>
  <c r="C15" i="4"/>
  <c r="C14" i="4"/>
  <c r="C13" i="4"/>
</calcChain>
</file>

<file path=xl/sharedStrings.xml><?xml version="1.0" encoding="utf-8"?>
<sst xmlns="http://schemas.openxmlformats.org/spreadsheetml/2006/main" count="39" uniqueCount="39">
  <si>
    <t>Осмотр, исследование, процедура</t>
  </si>
  <si>
    <t>врач-педиатр</t>
  </si>
  <si>
    <t>врач-невролог</t>
  </si>
  <si>
    <t>врач-офтальмолог</t>
  </si>
  <si>
    <t>врач-детский хирург</t>
  </si>
  <si>
    <t>врач-оториноларинголог</t>
  </si>
  <si>
    <t>врач-акушер-гинеколог</t>
  </si>
  <si>
    <t>врач-травматолог-ортопед</t>
  </si>
  <si>
    <t>врач-психиатр детский (до возраста 14 лет)</t>
  </si>
  <si>
    <t>врач-детский уролог-андролог</t>
  </si>
  <si>
    <t>врач-стоматолог детский  (с возраста 3 лет)</t>
  </si>
  <si>
    <t>врач-детский эндокринолог (с возраста 5 лет)</t>
  </si>
  <si>
    <t>врач-психиатр подростковый (с возраста 14 лет)</t>
  </si>
  <si>
    <t>2. Клинический анализ крови</t>
  </si>
  <si>
    <t>3. Клинический анализ мочи</t>
  </si>
  <si>
    <t>4. Исследование уровня глюкозы в крови</t>
  </si>
  <si>
    <t>5. Электрокардиография</t>
  </si>
  <si>
    <t>6. Флюорография (с возраста 15 лет)</t>
  </si>
  <si>
    <t xml:space="preserve">7. Ультразвуковое исследование органов </t>
  </si>
  <si>
    <t>органов брюшной полости</t>
  </si>
  <si>
    <t>сердца</t>
  </si>
  <si>
    <t>щитовидной железы</t>
  </si>
  <si>
    <t>тазабедренных суставов</t>
  </si>
  <si>
    <t>8. Нейросонография</t>
  </si>
  <si>
    <t>органов репродуктивной сферы:</t>
  </si>
  <si>
    <t>1.Осмотры врачами</t>
  </si>
  <si>
    <t>девочки</t>
  </si>
  <si>
    <t>мальчики</t>
  </si>
  <si>
    <t>9. Аудиологический скрининг</t>
  </si>
  <si>
    <t>10. Неонатальный скрининг на врожденный гипотиреоз, фенилкетонурию, адреногенитальный синдром, муковисцидоз и галактоземию</t>
  </si>
  <si>
    <t>11. Эхокардиография</t>
  </si>
  <si>
    <t>к Тарифному соглашению в сисиеме ОМС ЕАО на 2021 год</t>
  </si>
  <si>
    <t>1 уровень *</t>
  </si>
  <si>
    <t>2 уровень 2 подуровень **</t>
  </si>
  <si>
    <t>* К 1 уровню относятся:  ОГБУЗ "Облученская РБ", ОГБУЗ "Теплоозерская ЦРБ", ОГБУЗ "Николаевская РБ", ОГБУЗ "Смидовичская РБ", ОГБУЗ "Ленинская ЦРБ", ОГБУЗ "Октябрьская ЦРБ", ОГБУЗ "Валдгеймская ЦРБ", ЧУЗ "Клиническая больница "РЖД-Медицина" г. Хабаровск (структурное подразделение на ст. г. Облучье).</t>
  </si>
  <si>
    <t>** Ко 2 уровню 2 подуровню относятся:   ОГБУЗ "Детская областная больница".</t>
  </si>
  <si>
    <t>Приложение № 19</t>
  </si>
  <si>
    <t>от "20" января 2021 года</t>
  </si>
  <si>
    <t>Перечень услуг, включенных в тарифы комплексных посещений на проведение диспансеризации пребывающих в стационарных учреждениях детей сирот и детей, находящихся в трудной жизненной ситуации, и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 профилактических медицинских осмотров несовершеннолетних на 2021 год (для межучрежденческих расчетов, осуществляющихся медицинскими организациями на основании заключенных между ними договоров)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</si>
</sst>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7" fillId="0" borderId="1" xfId="9" applyFont="1" applyBorder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6" fillId="0" borderId="0" xfId="9" applyFont="1" applyAlignment="1">
      <alignment horizontal="center" vertical="center" wrapText="1"/>
    </xf>
    <xf numFmtId="0" fontId="6" fillId="0" borderId="3" xfId="9" applyFont="1" applyBorder="1" applyAlignment="1">
      <alignment vertical="center" wrapText="1"/>
    </xf>
    <xf numFmtId="0" fontId="6" fillId="0" borderId="0" xfId="9" applyFont="1" applyBorder="1" applyAlignment="1">
      <alignment horizontal="center" vertical="center" wrapText="1"/>
    </xf>
    <xf numFmtId="0" fontId="6" fillId="0" borderId="0" xfId="9" applyFont="1" applyBorder="1" applyAlignment="1">
      <alignment horizontal="center" vertical="center"/>
    </xf>
    <xf numFmtId="0" fontId="10" fillId="0" borderId="0" xfId="0" applyFont="1"/>
    <xf numFmtId="0" fontId="7" fillId="0" borderId="1" xfId="9" applyFont="1" applyBorder="1" applyAlignment="1">
      <alignment wrapText="1"/>
    </xf>
    <xf numFmtId="0" fontId="11" fillId="0" borderId="0" xfId="9" applyFont="1" applyFill="1" applyBorder="1" applyAlignment="1">
      <alignment vertical="center"/>
    </xf>
    <xf numFmtId="0" fontId="11" fillId="0" borderId="1" xfId="9" applyFont="1" applyBorder="1"/>
    <xf numFmtId="4" fontId="11" fillId="0" borderId="0" xfId="9" applyNumberFormat="1" applyFont="1" applyFill="1" applyBorder="1" applyAlignment="1">
      <alignment horizontal="right" vertical="center"/>
    </xf>
    <xf numFmtId="2" fontId="11" fillId="0" borderId="0" xfId="9" applyNumberFormat="1" applyFont="1" applyFill="1" applyBorder="1" applyAlignment="1">
      <alignment horizontal="right" vertical="center"/>
    </xf>
    <xf numFmtId="2" fontId="11" fillId="0" borderId="0" xfId="9" applyNumberFormat="1" applyFont="1" applyBorder="1" applyAlignment="1">
      <alignment horizontal="center" vertical="center"/>
    </xf>
    <xf numFmtId="0" fontId="11" fillId="0" borderId="1" xfId="9" applyFont="1" applyBorder="1" applyAlignment="1">
      <alignment wrapText="1"/>
    </xf>
    <xf numFmtId="4" fontId="11" fillId="0" borderId="0" xfId="10" applyNumberFormat="1" applyFont="1" applyFill="1" applyBorder="1" applyAlignment="1">
      <alignment horizontal="right" vertical="center"/>
    </xf>
    <xf numFmtId="2" fontId="11" fillId="0" borderId="0" xfId="10" applyNumberFormat="1" applyFont="1" applyFill="1" applyBorder="1" applyAlignment="1">
      <alignment horizontal="right" vertical="center"/>
    </xf>
    <xf numFmtId="0" fontId="7" fillId="0" borderId="2" xfId="9" applyFont="1" applyBorder="1" applyAlignment="1">
      <alignment horizontal="center" vertical="center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7" fillId="0" borderId="1" xfId="9" applyFont="1" applyBorder="1" applyAlignment="1">
      <alignment horizontal="center" vertical="center"/>
    </xf>
    <xf numFmtId="0" fontId="7" fillId="0" borderId="1" xfId="9" applyFont="1" applyBorder="1" applyAlignment="1">
      <alignment horizontal="center" vertical="center" wrapText="1"/>
    </xf>
    <xf numFmtId="2" fontId="11" fillId="0" borderId="1" xfId="11" applyNumberFormat="1" applyFont="1" applyBorder="1" applyAlignment="1">
      <alignment horizontal="center" vertical="center"/>
    </xf>
    <xf numFmtId="2" fontId="11" fillId="0" borderId="1" xfId="11" applyNumberFormat="1" applyFont="1" applyBorder="1" applyAlignment="1">
      <alignment horizontal="center" vertical="center" wrapText="1"/>
    </xf>
    <xf numFmtId="2" fontId="7" fillId="0" borderId="1" xfId="11" applyNumberFormat="1" applyFont="1" applyBorder="1" applyAlignment="1">
      <alignment horizontal="center" vertical="center"/>
    </xf>
    <xf numFmtId="2" fontId="7" fillId="0" borderId="1" xfId="1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2" fillId="0" borderId="0" xfId="0" applyFont="1"/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right" vertical="top" wrapText="1"/>
    </xf>
    <xf numFmtId="0" fontId="8" fillId="0" borderId="0" xfId="9" applyFont="1" applyBorder="1" applyAlignment="1">
      <alignment horizontal="center" vertical="center" wrapText="1"/>
    </xf>
  </cellXfs>
  <cellStyles count="12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" xfId="11" builtinId="3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view="pageBreakPreview" zoomScale="60" zoomScaleNormal="100" workbookViewId="0">
      <selection activeCell="C11" sqref="C11"/>
    </sheetView>
  </sheetViews>
  <sheetFormatPr defaultRowHeight="15" x14ac:dyDescent="0.25"/>
  <cols>
    <col min="2" max="2" width="58.85546875" customWidth="1"/>
    <col min="3" max="3" width="21.140625" customWidth="1"/>
    <col min="4" max="4" width="20.28515625" customWidth="1"/>
    <col min="5" max="8" width="13.28515625" customWidth="1"/>
  </cols>
  <sheetData>
    <row r="1" spans="1:8" ht="15.75" customHeight="1" x14ac:dyDescent="0.25">
      <c r="A1" s="2"/>
      <c r="B1" s="2"/>
      <c r="C1" s="33" t="s">
        <v>36</v>
      </c>
      <c r="D1" s="33"/>
      <c r="E1" s="3"/>
      <c r="F1" s="3"/>
      <c r="G1" s="3"/>
    </row>
    <row r="2" spans="1:8" ht="15.75" x14ac:dyDescent="0.25">
      <c r="A2" s="33" t="s">
        <v>31</v>
      </c>
      <c r="B2" s="33"/>
      <c r="C2" s="33"/>
      <c r="D2" s="33"/>
      <c r="E2" s="3"/>
      <c r="F2" s="3"/>
      <c r="G2" s="3"/>
    </row>
    <row r="3" spans="1:8" ht="15.75" customHeight="1" x14ac:dyDescent="0.25">
      <c r="A3" s="20"/>
      <c r="B3" s="33" t="s">
        <v>37</v>
      </c>
      <c r="C3" s="33"/>
      <c r="D3" s="33"/>
      <c r="E3" s="3"/>
      <c r="F3" s="3"/>
      <c r="G3" s="3"/>
    </row>
    <row r="4" spans="1:8" ht="15.75" customHeight="1" x14ac:dyDescent="0.25">
      <c r="A4" s="21"/>
      <c r="B4" s="21"/>
      <c r="C4" s="21"/>
      <c r="D4" s="21"/>
      <c r="E4" s="3"/>
      <c r="F4" s="3"/>
      <c r="G4" s="3"/>
    </row>
    <row r="5" spans="1:8" ht="15.75" customHeight="1" x14ac:dyDescent="0.25">
      <c r="A5" s="21"/>
      <c r="B5" s="21"/>
      <c r="C5" s="21"/>
      <c r="D5" s="21"/>
      <c r="E5" s="3"/>
      <c r="F5" s="3"/>
      <c r="G5" s="3"/>
    </row>
    <row r="6" spans="1:8" ht="15.75" x14ac:dyDescent="0.25">
      <c r="B6" s="4"/>
      <c r="C6" s="4"/>
      <c r="D6" s="4"/>
      <c r="E6" s="3"/>
      <c r="F6" s="3"/>
      <c r="G6" s="3"/>
    </row>
    <row r="7" spans="1:8" x14ac:dyDescent="0.25">
      <c r="B7" s="34" t="s">
        <v>38</v>
      </c>
      <c r="C7" s="34"/>
      <c r="D7" s="34"/>
      <c r="E7" s="3"/>
      <c r="F7" s="3"/>
      <c r="G7" s="3"/>
    </row>
    <row r="8" spans="1:8" x14ac:dyDescent="0.25">
      <c r="B8" s="34"/>
      <c r="C8" s="34"/>
      <c r="D8" s="34"/>
    </row>
    <row r="9" spans="1:8" ht="163.5" customHeight="1" x14ac:dyDescent="0.25">
      <c r="B9" s="34"/>
      <c r="C9" s="34"/>
      <c r="D9" s="34"/>
      <c r="E9" s="5"/>
      <c r="F9" s="5"/>
      <c r="G9" s="5"/>
    </row>
    <row r="10" spans="1:8" ht="18.75" x14ac:dyDescent="0.25">
      <c r="B10" s="6"/>
      <c r="C10" s="6"/>
      <c r="D10" s="6"/>
      <c r="E10" s="7"/>
      <c r="F10" s="7"/>
      <c r="G10" s="7"/>
    </row>
    <row r="11" spans="1:8" ht="36.75" customHeight="1" x14ac:dyDescent="0.25">
      <c r="B11" s="19" t="s">
        <v>0</v>
      </c>
      <c r="C11" s="22" t="s">
        <v>32</v>
      </c>
      <c r="D11" s="23" t="s">
        <v>33</v>
      </c>
      <c r="E11" s="8"/>
      <c r="F11" s="8"/>
      <c r="G11" s="8"/>
      <c r="H11" s="9"/>
    </row>
    <row r="12" spans="1:8" ht="15.75" x14ac:dyDescent="0.25">
      <c r="B12" s="10" t="s">
        <v>25</v>
      </c>
      <c r="C12" s="10"/>
      <c r="D12" s="10"/>
      <c r="E12" s="11"/>
      <c r="F12" s="11"/>
    </row>
    <row r="13" spans="1:8" ht="15.75" x14ac:dyDescent="0.25">
      <c r="B13" s="12" t="s">
        <v>1</v>
      </c>
      <c r="C13" s="24">
        <f>399.98*1.577734467</f>
        <v>631.06223211066003</v>
      </c>
      <c r="D13" s="24">
        <f>432.26*1.577734467</f>
        <v>681.99150070541998</v>
      </c>
      <c r="E13" s="13"/>
      <c r="F13" s="14"/>
    </row>
    <row r="14" spans="1:8" ht="15.75" x14ac:dyDescent="0.25">
      <c r="B14" s="16" t="s">
        <v>2</v>
      </c>
      <c r="C14" s="25">
        <f>273.35*1.577734467</f>
        <v>431.27371655445</v>
      </c>
      <c r="D14" s="25">
        <f>316.51*1.577734467</f>
        <v>499.36873615016998</v>
      </c>
      <c r="E14" s="13"/>
      <c r="F14" s="14"/>
    </row>
    <row r="15" spans="1:8" ht="15.75" x14ac:dyDescent="0.25">
      <c r="B15" s="12" t="s">
        <v>3</v>
      </c>
      <c r="C15" s="24">
        <f>180.86*1.577734467</f>
        <v>285.34905570161999</v>
      </c>
      <c r="D15" s="24">
        <f>209.42*1.577734467</f>
        <v>330.40915207913997</v>
      </c>
      <c r="E15" s="13"/>
      <c r="F15" s="14"/>
    </row>
    <row r="16" spans="1:8" ht="15.75" x14ac:dyDescent="0.25">
      <c r="B16" s="12" t="s">
        <v>4</v>
      </c>
      <c r="C16" s="24">
        <f>259.13*1.577734467</f>
        <v>408.83833243370998</v>
      </c>
      <c r="D16" s="24">
        <f>300.05*1.577734467</f>
        <v>473.39922682335003</v>
      </c>
      <c r="E16" s="13"/>
      <c r="F16" s="14"/>
    </row>
    <row r="17" spans="2:7" ht="15.75" x14ac:dyDescent="0.25">
      <c r="B17" s="12" t="s">
        <v>5</v>
      </c>
      <c r="C17" s="24">
        <f>208.83*1.577734467</f>
        <v>329.47828874360999</v>
      </c>
      <c r="D17" s="24">
        <f>241.8*1.577734467</f>
        <v>381.49619412060002</v>
      </c>
      <c r="E17" s="13"/>
      <c r="F17" s="14"/>
      <c r="G17" s="15"/>
    </row>
    <row r="18" spans="2:7" ht="15.75" x14ac:dyDescent="0.25">
      <c r="B18" s="16" t="s">
        <v>6</v>
      </c>
      <c r="C18" s="25">
        <f>295.36*1.577734467</f>
        <v>465.99965217312001</v>
      </c>
      <c r="D18" s="25">
        <f>342*1.577734467</f>
        <v>539.58518771399997</v>
      </c>
      <c r="E18" s="13"/>
      <c r="F18" s="14"/>
      <c r="G18" s="15"/>
    </row>
    <row r="19" spans="2:7" ht="15.75" x14ac:dyDescent="0.25">
      <c r="B19" s="16" t="s">
        <v>7</v>
      </c>
      <c r="C19" s="25">
        <f>150.83*1.577734467</f>
        <v>237.96968965761002</v>
      </c>
      <c r="D19" s="25">
        <f>174.65*1.577734467</f>
        <v>275.55132466154998</v>
      </c>
      <c r="E19" s="13"/>
      <c r="F19" s="14"/>
      <c r="G19" s="15"/>
    </row>
    <row r="20" spans="2:7" ht="15.75" x14ac:dyDescent="0.25">
      <c r="B20" s="12" t="s">
        <v>8</v>
      </c>
      <c r="C20" s="24"/>
      <c r="D20" s="24"/>
      <c r="E20" s="13"/>
      <c r="F20" s="14"/>
      <c r="G20" s="15"/>
    </row>
    <row r="21" spans="2:7" ht="15.75" x14ac:dyDescent="0.25">
      <c r="B21" s="12" t="s">
        <v>9</v>
      </c>
      <c r="C21" s="24">
        <f>79.39*1.577734467</f>
        <v>125.25633933512999</v>
      </c>
      <c r="D21" s="24">
        <f>91.93*1.577734467</f>
        <v>145.04112955131001</v>
      </c>
      <c r="E21" s="13"/>
      <c r="F21" s="14"/>
      <c r="G21" s="15"/>
    </row>
    <row r="22" spans="2:7" ht="15.75" x14ac:dyDescent="0.25">
      <c r="B22" s="12" t="s">
        <v>10</v>
      </c>
      <c r="C22" s="24">
        <f>230.24*1.577734467</f>
        <v>363.25758368208</v>
      </c>
      <c r="D22" s="24">
        <f>242.36*1.577734467</f>
        <v>382.37972542212003</v>
      </c>
      <c r="E22" s="17"/>
      <c r="F22" s="18"/>
      <c r="G22" s="15"/>
    </row>
    <row r="23" spans="2:7" ht="15.75" x14ac:dyDescent="0.25">
      <c r="B23" s="12" t="s">
        <v>11</v>
      </c>
      <c r="C23" s="24">
        <f>403.38*1.577734467</f>
        <v>636.42652929845997</v>
      </c>
      <c r="D23" s="24">
        <f>467.07*1.577734467</f>
        <v>736.91243750168996</v>
      </c>
      <c r="E23" s="13"/>
      <c r="F23" s="14"/>
      <c r="G23" s="15"/>
    </row>
    <row r="24" spans="2:7" ht="15.75" x14ac:dyDescent="0.25">
      <c r="B24" s="12" t="s">
        <v>12</v>
      </c>
      <c r="C24" s="24"/>
      <c r="D24" s="24"/>
      <c r="E24" s="13"/>
      <c r="F24" s="14"/>
      <c r="G24" s="15"/>
    </row>
    <row r="25" spans="2:7" ht="15.75" x14ac:dyDescent="0.25">
      <c r="B25" s="1" t="s">
        <v>13</v>
      </c>
      <c r="C25" s="26">
        <f>133.67*1.577734467</f>
        <v>210.89576620388996</v>
      </c>
      <c r="D25" s="26">
        <f>154.78*1.577734467</f>
        <v>244.20174080225999</v>
      </c>
      <c r="E25" s="13"/>
      <c r="F25" s="14"/>
      <c r="G25" s="15"/>
    </row>
    <row r="26" spans="2:7" ht="15.75" x14ac:dyDescent="0.25">
      <c r="B26" s="1" t="s">
        <v>14</v>
      </c>
      <c r="C26" s="26">
        <f>156.92*1.577734467</f>
        <v>247.57809256163998</v>
      </c>
      <c r="D26" s="26">
        <f>181.7*1.577734467</f>
        <v>286.67435265389997</v>
      </c>
      <c r="E26" s="13"/>
      <c r="F26" s="14"/>
      <c r="G26" s="15"/>
    </row>
    <row r="27" spans="2:7" ht="15.75" x14ac:dyDescent="0.25">
      <c r="B27" s="1" t="s">
        <v>15</v>
      </c>
      <c r="C27" s="26">
        <f>103.55*1.577734467</f>
        <v>163.37440405785</v>
      </c>
      <c r="D27" s="26">
        <f>119.9*1.577734467</f>
        <v>189.17036259330001</v>
      </c>
      <c r="E27" s="17"/>
      <c r="F27" s="14"/>
      <c r="G27" s="15"/>
    </row>
    <row r="28" spans="2:7" ht="15.75" x14ac:dyDescent="0.25">
      <c r="B28" s="1" t="s">
        <v>16</v>
      </c>
      <c r="C28" s="26">
        <f>284.76*1.577734467</f>
        <v>449.27566682291996</v>
      </c>
      <c r="D28" s="26">
        <f>329.74*1.577734467</f>
        <v>520.24216314858006</v>
      </c>
      <c r="E28" s="17"/>
      <c r="F28" s="14"/>
      <c r="G28" s="15"/>
    </row>
    <row r="29" spans="2:7" ht="15.75" x14ac:dyDescent="0.25">
      <c r="B29" s="10" t="s">
        <v>17</v>
      </c>
      <c r="C29" s="27">
        <f>73.6*1.577734467</f>
        <v>116.1212567712</v>
      </c>
      <c r="D29" s="27">
        <f>85.22*1.577734467</f>
        <v>134.45453127773999</v>
      </c>
      <c r="E29" s="13"/>
      <c r="F29" s="18"/>
      <c r="G29" s="15"/>
    </row>
    <row r="30" spans="2:7" ht="15.75" x14ac:dyDescent="0.25">
      <c r="B30" s="10" t="s">
        <v>18</v>
      </c>
      <c r="C30" s="27"/>
      <c r="D30" s="27"/>
      <c r="E30" s="13"/>
      <c r="F30" s="14"/>
      <c r="G30" s="15"/>
    </row>
    <row r="31" spans="2:7" ht="15.75" x14ac:dyDescent="0.25">
      <c r="B31" s="16" t="s">
        <v>19</v>
      </c>
      <c r="C31" s="25">
        <f>676.23*1.5777634467</f>
        <v>1066.9309755619411</v>
      </c>
      <c r="D31" s="25">
        <f>782.99*1.5777634467</f>
        <v>1235.3730011316329</v>
      </c>
      <c r="E31" s="13"/>
      <c r="F31" s="14"/>
      <c r="G31" s="15"/>
    </row>
    <row r="32" spans="2:7" ht="15.75" x14ac:dyDescent="0.25">
      <c r="B32" s="16" t="s">
        <v>20</v>
      </c>
      <c r="C32" s="25">
        <f>657.62*1.577734467</f>
        <v>1037.54974018854</v>
      </c>
      <c r="D32" s="25">
        <f>761.47*1.577734467</f>
        <v>1201.3974645864901</v>
      </c>
      <c r="E32" s="13"/>
      <c r="F32" s="14"/>
      <c r="G32" s="15"/>
    </row>
    <row r="33" spans="1:11" ht="15.75" x14ac:dyDescent="0.25">
      <c r="B33" s="16" t="s">
        <v>21</v>
      </c>
      <c r="C33" s="25">
        <f>169.04*1.577734467</f>
        <v>266.70023430167998</v>
      </c>
      <c r="D33" s="25">
        <f>195.75*1.577734467</f>
        <v>308.84152191524998</v>
      </c>
      <c r="E33" s="13"/>
      <c r="F33" s="14"/>
      <c r="G33" s="15"/>
    </row>
    <row r="34" spans="1:11" ht="15.75" x14ac:dyDescent="0.25">
      <c r="B34" s="16" t="s">
        <v>24</v>
      </c>
      <c r="C34" s="25"/>
      <c r="D34" s="25"/>
      <c r="E34" s="13"/>
      <c r="F34" s="14"/>
      <c r="G34" s="15"/>
    </row>
    <row r="35" spans="1:11" ht="15.75" x14ac:dyDescent="0.25">
      <c r="B35" s="16" t="s">
        <v>26</v>
      </c>
      <c r="C35" s="25">
        <f>281.75*1.577734467</f>
        <v>444.52668607725002</v>
      </c>
      <c r="D35" s="25">
        <f>326.24*1.577734467</f>
        <v>514.72009251407997</v>
      </c>
      <c r="E35" s="13"/>
      <c r="F35" s="14"/>
      <c r="G35" s="15"/>
    </row>
    <row r="36" spans="1:11" ht="15.75" x14ac:dyDescent="0.25">
      <c r="B36" s="16" t="s">
        <v>27</v>
      </c>
      <c r="C36" s="25">
        <f>225.42*1.577734467</f>
        <v>355.65290355113996</v>
      </c>
      <c r="D36" s="25">
        <f>261.01*1.577734467</f>
        <v>411.80447323166999</v>
      </c>
      <c r="E36" s="13"/>
      <c r="F36" s="14"/>
      <c r="G36" s="15"/>
    </row>
    <row r="37" spans="1:11" ht="15.75" x14ac:dyDescent="0.25">
      <c r="B37" s="16" t="s">
        <v>22</v>
      </c>
      <c r="C37" s="25">
        <f>225.42*1.577734467</f>
        <v>355.65290355113996</v>
      </c>
      <c r="D37" s="25">
        <f>261.01*1.577734467</f>
        <v>411.80447323166999</v>
      </c>
      <c r="E37" s="13"/>
      <c r="F37" s="14"/>
      <c r="G37" s="15"/>
    </row>
    <row r="38" spans="1:11" ht="15.75" x14ac:dyDescent="0.25">
      <c r="B38" s="10" t="s">
        <v>23</v>
      </c>
      <c r="C38" s="27">
        <f>281.75*1.577734467</f>
        <v>444.52668607725002</v>
      </c>
      <c r="D38" s="27">
        <f>326.24*1.577734467</f>
        <v>514.72009251407997</v>
      </c>
      <c r="E38" s="13"/>
      <c r="F38" s="14"/>
      <c r="G38" s="15"/>
    </row>
    <row r="39" spans="1:11" ht="15.75" x14ac:dyDescent="0.25">
      <c r="B39" s="10" t="s">
        <v>28</v>
      </c>
      <c r="C39" s="27">
        <f>324.95*1.577734467</f>
        <v>512.68481505164993</v>
      </c>
      <c r="D39" s="27">
        <f>376.26*1.577734467</f>
        <v>593.63837055342003</v>
      </c>
      <c r="E39" s="13"/>
      <c r="F39" s="14"/>
      <c r="G39" s="15"/>
    </row>
    <row r="40" spans="1:11" ht="49.5" customHeight="1" x14ac:dyDescent="0.25">
      <c r="B40" s="10" t="s">
        <v>29</v>
      </c>
      <c r="C40" s="26">
        <f>399.98*1.577734467</f>
        <v>631.06223211066003</v>
      </c>
      <c r="D40" s="26">
        <f>432.26*1.577734467</f>
        <v>681.99150070541998</v>
      </c>
      <c r="E40" s="13"/>
      <c r="F40" s="14"/>
      <c r="G40" s="15"/>
    </row>
    <row r="41" spans="1:11" ht="15.75" x14ac:dyDescent="0.25">
      <c r="B41" s="10" t="s">
        <v>30</v>
      </c>
      <c r="C41" s="27">
        <f>657.62*1.577734467</f>
        <v>1037.54974018854</v>
      </c>
      <c r="D41" s="27">
        <f>761.47*1.577734467</f>
        <v>1201.3974645864901</v>
      </c>
      <c r="E41" s="13"/>
      <c r="F41" s="14"/>
      <c r="G41" s="15"/>
    </row>
    <row r="42" spans="1:11" x14ac:dyDescent="0.25">
      <c r="C42" s="28"/>
      <c r="D42" s="28"/>
    </row>
    <row r="43" spans="1:11" ht="60.75" customHeight="1" x14ac:dyDescent="0.25">
      <c r="A43" s="32" t="s">
        <v>34</v>
      </c>
      <c r="B43" s="32"/>
      <c r="C43" s="32"/>
      <c r="D43" s="32"/>
      <c r="E43" s="29"/>
      <c r="F43" s="29"/>
      <c r="G43" s="29"/>
      <c r="H43" s="29"/>
      <c r="I43" s="29"/>
      <c r="J43" s="29"/>
      <c r="K43" s="29"/>
    </row>
    <row r="44" spans="1:11" ht="18.75" x14ac:dyDescent="0.3">
      <c r="A44" s="29"/>
      <c r="B44" s="29"/>
      <c r="C44" s="29"/>
      <c r="D44" s="30"/>
      <c r="E44" s="29"/>
      <c r="F44" s="31"/>
      <c r="G44" s="31"/>
      <c r="H44" s="31"/>
      <c r="I44" s="31"/>
      <c r="J44" s="31"/>
      <c r="K44" s="31"/>
    </row>
    <row r="45" spans="1:11" ht="15.75" customHeight="1" x14ac:dyDescent="0.25">
      <c r="A45" s="32" t="s">
        <v>35</v>
      </c>
      <c r="B45" s="32"/>
      <c r="C45" s="32"/>
      <c r="D45" s="32"/>
      <c r="E45" s="29"/>
      <c r="F45" s="29"/>
      <c r="G45" s="29"/>
      <c r="H45" s="29"/>
      <c r="I45" s="29"/>
      <c r="J45" s="29"/>
      <c r="K45" s="29"/>
    </row>
  </sheetData>
  <mergeCells count="6">
    <mergeCell ref="A43:D43"/>
    <mergeCell ref="A45:D45"/>
    <mergeCell ref="C1:D1"/>
    <mergeCell ref="A2:D2"/>
    <mergeCell ref="B3:D3"/>
    <mergeCell ref="B7:D9"/>
  </mergeCells>
  <pageMargins left="0.7" right="0.7" top="0.75" bottom="0.75" header="0.3" footer="0.3"/>
  <pageSetup paperSize="9" scale="7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2020-12-29T06:44:18Z</cp:lastPrinted>
  <dcterms:created xsi:type="dcterms:W3CDTF">2014-01-30T03:05:45Z</dcterms:created>
  <dcterms:modified xsi:type="dcterms:W3CDTF">2021-03-09T02:22:38Z</dcterms:modified>
</cp:coreProperties>
</file>