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Лист1" sheetId="4" r:id="rId1"/>
  </sheets>
  <definedNames>
    <definedName name="_xlnm.Print_Titles" localSheetId="0">Лист1!$10:$10</definedName>
    <definedName name="_xlnm.Print_Area" localSheetId="0">Лист1!$A$1:$C$133</definedName>
  </definedNames>
  <calcPr calcId="144525"/>
</workbook>
</file>

<file path=xl/calcChain.xml><?xml version="1.0" encoding="utf-8"?>
<calcChain xmlns="http://schemas.openxmlformats.org/spreadsheetml/2006/main">
  <c r="C133" i="4" l="1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97" i="4"/>
  <c r="C98" i="4"/>
  <c r="C99" i="4"/>
  <c r="C100" i="4"/>
  <c r="C101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 l="1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 l="1"/>
  <c r="C30" i="4" l="1"/>
  <c r="C20" i="4"/>
</calcChain>
</file>

<file path=xl/sharedStrings.xml><?xml version="1.0" encoding="utf-8"?>
<sst xmlns="http://schemas.openxmlformats.org/spreadsheetml/2006/main" count="260" uniqueCount="260">
  <si>
    <t>Код услуги</t>
  </si>
  <si>
    <t>Наименование услуги</t>
  </si>
  <si>
    <t>ТАРИФ, руб.</t>
  </si>
  <si>
    <t>A04.28.003</t>
  </si>
  <si>
    <t>A04.28.002.001</t>
  </si>
  <si>
    <t>A04.30.001</t>
  </si>
  <si>
    <t>A04.20.002</t>
  </si>
  <si>
    <t>A04.14.002</t>
  </si>
  <si>
    <t>A04.03.001</t>
  </si>
  <si>
    <t>A04.22.002</t>
  </si>
  <si>
    <t>A04.22.001</t>
  </si>
  <si>
    <t>A04.22.003</t>
  </si>
  <si>
    <t>A04.14.001</t>
  </si>
  <si>
    <t>A04.15.001</t>
  </si>
  <si>
    <t>A04.06.001</t>
  </si>
  <si>
    <t>A04.07.002</t>
  </si>
  <si>
    <t>A04.11.001</t>
  </si>
  <si>
    <t>A04.04.001</t>
  </si>
  <si>
    <t>A04.21.001</t>
  </si>
  <si>
    <t>A04.06.002</t>
  </si>
  <si>
    <t>A04.03.003</t>
  </si>
  <si>
    <t>A04.12.024</t>
  </si>
  <si>
    <t>Ультразвуковое исследование мочевого пузыря</t>
  </si>
  <si>
    <t>Ультразвуковое исследование почек</t>
  </si>
  <si>
    <t>Ультразвуковое исследование плода</t>
  </si>
  <si>
    <t>Ультразвуковое исследование молочных желез</t>
  </si>
  <si>
    <t>Ультразвуковое исследование желчного пузыря и протоков</t>
  </si>
  <si>
    <t>Ультразвуковое исследование костей</t>
  </si>
  <si>
    <t>Ультразвуковое исследование надпочечников</t>
  </si>
  <si>
    <t>Ультразвуковое исследование щитовидной железы и паращитовидных желез</t>
  </si>
  <si>
    <t>Ультразвуковое исследование паращитовидных желез</t>
  </si>
  <si>
    <t>Ультразвуковое исследование печени</t>
  </si>
  <si>
    <t>Ультразвуковое исследование поджелудочной железы</t>
  </si>
  <si>
    <t>Ультразвуковое исследование селезенки</t>
  </si>
  <si>
    <t>Ультразвуковое исследование слюнных желез</t>
  </si>
  <si>
    <t>Ультразвуковое исследование средостения</t>
  </si>
  <si>
    <t>Ультразвуковое исследование сустава</t>
  </si>
  <si>
    <t>Ультразвуковое исследование предстательной железы</t>
  </si>
  <si>
    <t>Ультразвуковое исследование лимфатических узлов (одна анатомическая зона)</t>
  </si>
  <si>
    <t>Ультразвуковая денситометрия</t>
  </si>
  <si>
    <t>Ультразвуковая допплерография маточно-плацентарного кровотока</t>
  </si>
  <si>
    <t>А04.28.002.003</t>
  </si>
  <si>
    <t>A04.20.001</t>
  </si>
  <si>
    <t>Ультразвуковое исследование матки и придатков трансабдоминальное</t>
  </si>
  <si>
    <t>Ультразвуковое исследование органов мошонки</t>
  </si>
  <si>
    <t>Гистероскопия</t>
  </si>
  <si>
    <t>A03.20.003</t>
  </si>
  <si>
    <t>Кольпоскопия</t>
  </si>
  <si>
    <t>Ирригоскопия</t>
  </si>
  <si>
    <t>A03.20.001</t>
  </si>
  <si>
    <t>A06.18.001</t>
  </si>
  <si>
    <t>Эзофагоскопия</t>
  </si>
  <si>
    <t>A03.08.003</t>
  </si>
  <si>
    <t>Холедохоскопия</t>
  </si>
  <si>
    <t>A03.14.002</t>
  </si>
  <si>
    <t>Торакоскопия</t>
  </si>
  <si>
    <t>Лапароскопия диагностическая</t>
  </si>
  <si>
    <t>Цистоскопия</t>
  </si>
  <si>
    <t>A03.10.001</t>
  </si>
  <si>
    <t>A16.30.079</t>
  </si>
  <si>
    <t>A03.28.001</t>
  </si>
  <si>
    <t>A26.01.015</t>
  </si>
  <si>
    <t>A26.01.018</t>
  </si>
  <si>
    <t>А09.01.003</t>
  </si>
  <si>
    <t>А26.20.002</t>
  </si>
  <si>
    <t>А26.20.008</t>
  </si>
  <si>
    <t>А26.31.004</t>
  </si>
  <si>
    <t>А26.21.004</t>
  </si>
  <si>
    <t>A26.20.005</t>
  </si>
  <si>
    <t>A26.21.031</t>
  </si>
  <si>
    <t>A26.20.027</t>
  </si>
  <si>
    <t>A26.20.028</t>
  </si>
  <si>
    <t>A26.20.017</t>
  </si>
  <si>
    <t>А26.02.004</t>
  </si>
  <si>
    <t>А26.07.006</t>
  </si>
  <si>
    <t>А26.06.014</t>
  </si>
  <si>
    <t>А26.06.072</t>
  </si>
  <si>
    <t>A26.06.057</t>
  </si>
  <si>
    <t>А26.06.032</t>
  </si>
  <si>
    <t>Микроскопическое исследование соскоба с кожи на грибы (дрожжевые, плесневые, дерматомицеты)</t>
  </si>
  <si>
    <t>Микроскопическое исследование соскоба с кожи на клещей</t>
  </si>
  <si>
    <t xml:space="preserve">Микроскопия мазков с поверхности кожи                 </t>
  </si>
  <si>
    <t>Микробиологическое (культуральное) исследование отделяемого женских половых органов на гонококк (Neisseria gonorrhoeae)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</si>
  <si>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</si>
  <si>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чувствительности микроорганизмов к антибиотикам и другим препаратам</t>
  </si>
  <si>
    <t>Микробиологическое (культуральное) исследование отделяемого из уретры на уреаплазму уреалитикум (Ureaplasma urealyticum)</t>
  </si>
  <si>
    <t>Микробиологическое (культуральное) исследование отделяемого женских половых органов на уреаплазму (Ureaplasma urealyticum)</t>
  </si>
  <si>
    <t>Молекулярно-биологическое исследование отделяемого из уретры на микоплазму гениталиум (Mycoplasma genitalium)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</si>
  <si>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</si>
  <si>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Молекулярно-биологическое исследование отделяемого слизистых оболочек женских половых органов на микоплазму хоминис (Mycoplasma hominis)</t>
  </si>
  <si>
    <t>Микробиологическое (культуральное) исследование влагалищного отделяемого на трихомонас вагиналис (Trichomonas vaginalis)</t>
  </si>
  <si>
    <t>Микробиологическое (культуральное) исследование раневого отделяемого на грибы (дрожжевые, мицелиальные)</t>
  </si>
  <si>
    <t>Микробиологическое (культуральное) исследование соскоба полости рта на дрожжевые грибы</t>
  </si>
  <si>
    <t>Определение антител класса M, G (IgM,IgG) к Ureaplasma urealiticum</t>
  </si>
  <si>
    <t>Определение антител классов M, G (IgM, IgG) к микоплазме пневмонии (Mycoplasma pneumoniae) в крови</t>
  </si>
  <si>
    <t>Определение антител классов A, M, G (IgM, IgA, IgG) к лямблиям в крови</t>
  </si>
  <si>
    <t xml:space="preserve">Определение антител к Candida  spp.
</t>
  </si>
  <si>
    <t>Рентгенография всего черепа, в одной или более проекциях</t>
  </si>
  <si>
    <t>Рентгенография  позвоночника, специальные исследования и проекции</t>
  </si>
  <si>
    <t>Рентгенография таза</t>
  </si>
  <si>
    <t>Рентгенография  придаточных пазух носа</t>
  </si>
  <si>
    <t>Рентгеноскопия легких</t>
  </si>
  <si>
    <t>Рентгенография легких</t>
  </si>
  <si>
    <t xml:space="preserve">Маммография </t>
  </si>
  <si>
    <t>Рентгенография первого и второго шейного позвонка</t>
  </si>
  <si>
    <t>Рентгенография шейного отдела позвоночника</t>
  </si>
  <si>
    <t>Рентгенография шейно-дорсального отдела позвоночника</t>
  </si>
  <si>
    <t>Рентгенография грудного отдела позвоночника</t>
  </si>
  <si>
    <t>Рентгенография грудного и поясничного отдела позвоночника</t>
  </si>
  <si>
    <t>A06.03.005</t>
  </si>
  <si>
    <t>A06.03.018</t>
  </si>
  <si>
    <t>A06.03.041</t>
  </si>
  <si>
    <t>А06.08.003</t>
  </si>
  <si>
    <t>А06.09.001</t>
  </si>
  <si>
    <t>A06.09.007</t>
  </si>
  <si>
    <t>A06.20.004</t>
  </si>
  <si>
    <t>A06.03.007</t>
  </si>
  <si>
    <t>A06.03.010</t>
  </si>
  <si>
    <t>A06.03.011</t>
  </si>
  <si>
    <t>A06.03.013</t>
  </si>
  <si>
    <t>A06.03.014</t>
  </si>
  <si>
    <t>Рентгенография поясничного отдела позвоночника</t>
  </si>
  <si>
    <t>Рентгенография поясничного и крестцового отдела позвоночника</t>
  </si>
  <si>
    <t>Рентгенография крестца и копчика</t>
  </si>
  <si>
    <t>Рентгенография крестца</t>
  </si>
  <si>
    <t>Рентгенография копчика</t>
  </si>
  <si>
    <t>Рентгенография позвоночника с функциональными пробами</t>
  </si>
  <si>
    <t>Рентгенография позвоночника, вертикальная</t>
  </si>
  <si>
    <t>Рентгенография верхней конечности</t>
  </si>
  <si>
    <t>Рентгенография  ключицы</t>
  </si>
  <si>
    <t>Рентгенография  ребра (ер)</t>
  </si>
  <si>
    <t>Рентгенография грудины</t>
  </si>
  <si>
    <t>Рентгенография  лопатки</t>
  </si>
  <si>
    <t>Рентгенография головки плечевой кости</t>
  </si>
  <si>
    <t>Рентгенография плечевой кости</t>
  </si>
  <si>
    <t>Рентгенография  локтевой кости и лучевой кости</t>
  </si>
  <si>
    <t>Рентгенография запястья</t>
  </si>
  <si>
    <t>Рентгенография  пясти</t>
  </si>
  <si>
    <t>Рентгенография кисти</t>
  </si>
  <si>
    <t>Рентгенография фаланг пальцев кисти</t>
  </si>
  <si>
    <t>Рентгенография пальцев фаланговых костей кисти</t>
  </si>
  <si>
    <t>Рентгенография головки и шейки бедренной кости</t>
  </si>
  <si>
    <t>Рентгенография  бедренной кости</t>
  </si>
  <si>
    <t>Рентгенография диафиза бедренной кости</t>
  </si>
  <si>
    <t>Рентгенография надколенника</t>
  </si>
  <si>
    <t>Рентгенография большой берцовой и малой берцовой костей</t>
  </si>
  <si>
    <t>Рентгенография диафиза большой берцовой и малой берцовой костей</t>
  </si>
  <si>
    <t>Рентгенография  лодыжки</t>
  </si>
  <si>
    <t>Рентгенография  предплюсны</t>
  </si>
  <si>
    <t>Рентгенография  пяточной кости</t>
  </si>
  <si>
    <t>Рентгенография плюсны и фаланг стопы</t>
  </si>
  <si>
    <t>Рентгенография стопы в одной проекции</t>
  </si>
  <si>
    <t>Рентгенография стопы в двух проекциях</t>
  </si>
  <si>
    <t>Рентгенография стопы с функциональной нагрузкой</t>
  </si>
  <si>
    <t>Рентгенография фаланг пальцев ноги</t>
  </si>
  <si>
    <t>Рентгенография I пальца стопы в одной проекции</t>
  </si>
  <si>
    <t>Обзорная урография (рентгенография мочевыделительной системы)</t>
  </si>
  <si>
    <t>A06.03.015</t>
  </si>
  <si>
    <t>A06.03.016</t>
  </si>
  <si>
    <t>A06.03.017</t>
  </si>
  <si>
    <t>A06.03.017.001</t>
  </si>
  <si>
    <t>A06.03.017.002</t>
  </si>
  <si>
    <t>A06.03.019</t>
  </si>
  <si>
    <t>A06.03.020</t>
  </si>
  <si>
    <t>A06.03.021</t>
  </si>
  <si>
    <t>А06.03.022</t>
  </si>
  <si>
    <t>А06.03.023</t>
  </si>
  <si>
    <t>A06.03.024</t>
  </si>
  <si>
    <t>A06.03.026</t>
  </si>
  <si>
    <t>A06.03.027</t>
  </si>
  <si>
    <t>A06.03.028</t>
  </si>
  <si>
    <t>A06.03.029</t>
  </si>
  <si>
    <t>A06.03.030</t>
  </si>
  <si>
    <t>A06.03.031</t>
  </si>
  <si>
    <t>A06.03.032</t>
  </si>
  <si>
    <t>A06.03.033</t>
  </si>
  <si>
    <t>A06.03.034</t>
  </si>
  <si>
    <t>А06.03.042</t>
  </si>
  <si>
    <t>А06.03.043</t>
  </si>
  <si>
    <t>А06.03.044</t>
  </si>
  <si>
    <t>A06.03.045</t>
  </si>
  <si>
    <t>А06.03.046</t>
  </si>
  <si>
    <t>А06.03.047</t>
  </si>
  <si>
    <t>А06.03.048</t>
  </si>
  <si>
    <t>А06.03.049</t>
  </si>
  <si>
    <t>А06.03.050</t>
  </si>
  <si>
    <t>А06.03.051</t>
  </si>
  <si>
    <t>А06.03.052</t>
  </si>
  <si>
    <t>A06.03.053</t>
  </si>
  <si>
    <t>A06.03.053.001</t>
  </si>
  <si>
    <t>A06.03.054</t>
  </si>
  <si>
    <t>A06.03.055</t>
  </si>
  <si>
    <t>A06.28.013</t>
  </si>
  <si>
    <t>A16.01.017</t>
  </si>
  <si>
    <t>A16.01.017.001</t>
  </si>
  <si>
    <t>19.13</t>
  </si>
  <si>
    <t>19.14</t>
  </si>
  <si>
    <t>Удаление доброкачественных новообразований кожи</t>
  </si>
  <si>
    <t>Удаление доброкачественных новообразований кожи методом электрокоагуляции</t>
  </si>
  <si>
    <t>Перевязка</t>
  </si>
  <si>
    <t>Амбулаторные операции</t>
  </si>
  <si>
    <t>A06.28.002</t>
  </si>
  <si>
    <t>Внутривенная урография</t>
  </si>
  <si>
    <t>15.01</t>
  </si>
  <si>
    <t>A12.10.001</t>
  </si>
  <si>
    <t>15.03</t>
  </si>
  <si>
    <t>15.18</t>
  </si>
  <si>
    <t>А05.23.002</t>
  </si>
  <si>
    <t>А05.12.001</t>
  </si>
  <si>
    <t>А05.23.001</t>
  </si>
  <si>
    <t>А04.23.002</t>
  </si>
  <si>
    <t>A12.10.005</t>
  </si>
  <si>
    <t>ЭКГ взрослым, 1 кан. аппаратом</t>
  </si>
  <si>
    <t>Электрокардиография с физической нагрузкой</t>
  </si>
  <si>
    <t>Спирография, не автоматизированная аппаратура</t>
  </si>
  <si>
    <t>Спирография, автоматизированная аппаратура</t>
  </si>
  <si>
    <t>Реоэнцефалография</t>
  </si>
  <si>
    <t>Реовазография</t>
  </si>
  <si>
    <t>Электроэнцефалография</t>
  </si>
  <si>
    <t>Эхоэнцефалография</t>
  </si>
  <si>
    <t>Велоэргометрия</t>
  </si>
  <si>
    <t>A02.12.002.001</t>
  </si>
  <si>
    <t>A05.30.001</t>
  </si>
  <si>
    <t>A05.10.008</t>
  </si>
  <si>
    <t>Суточное мониторирование артериального давления</t>
  </si>
  <si>
    <t>Кардиотокография плода</t>
  </si>
  <si>
    <t>Холтеровское мониторирование сердечного ритма</t>
  </si>
  <si>
    <t>А19.04.001</t>
  </si>
  <si>
    <t>Лечебная физкультура при заболеваниях и травмах суставов</t>
  </si>
  <si>
    <t>A11.20.003</t>
  </si>
  <si>
    <t>Биопсия тканей матки</t>
  </si>
  <si>
    <t>А16.20.057</t>
  </si>
  <si>
    <t>Диатермокоагуляции шейки матки</t>
  </si>
  <si>
    <t xml:space="preserve">Определение антигена D системы Резус (резус-фактор) </t>
  </si>
  <si>
    <t xml:space="preserve">A12.06.027 </t>
  </si>
  <si>
    <t>Определение содержания антител к антигенам эритроцитов в сыворотке крови</t>
  </si>
  <si>
    <t xml:space="preserve">A12.06.043 </t>
  </si>
  <si>
    <t>Определение содержания антител к антигенам групп крови</t>
  </si>
  <si>
    <t>A11.01.009</t>
  </si>
  <si>
    <t>Соскоб кожи</t>
  </si>
  <si>
    <t>A11.05.001</t>
  </si>
  <si>
    <t>Взятие крови из пальца</t>
  </si>
  <si>
    <t xml:space="preserve">A12.05.006 </t>
  </si>
  <si>
    <t>Титрирование резус-антител</t>
  </si>
  <si>
    <t>11.05</t>
  </si>
  <si>
    <t>к Тарифному соглашению в системе ОМС ЕАО на 2020 год</t>
  </si>
  <si>
    <t>А04.26.002</t>
  </si>
  <si>
    <t>Ультразвуковое исследование глазного яблока</t>
  </si>
  <si>
    <t>Тарифы на оплату медицинской помощи, оказанной сотрудникам органов внутренних дел Российской Федерации государственной системы здравоохранения Еврейской автономной области, для возмещения расходов в соответствии с заключенным договором об оказании медицинской помощи сотрудникам органов внутренних дел на 2020 год</t>
  </si>
  <si>
    <t>Приложение № 39</t>
  </si>
  <si>
    <t>от "30" декабря 2019 года</t>
  </si>
  <si>
    <t>А26.08.005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</si>
  <si>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</si>
  <si>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А26.08.015</t>
  </si>
  <si>
    <t>Бактериологическое исследование отделяемого из зева на стрептококк группы А (Streptococcus gr.A)</t>
  </si>
  <si>
    <t>А26.08.009</t>
  </si>
  <si>
    <t>Микробиологическое (культуратное) исследование носоглоточных смывов на дрожжевые грибы</t>
  </si>
  <si>
    <t>Исключено</t>
  </si>
  <si>
    <r>
      <rPr>
        <sz val="11"/>
        <rFont val="Times New Roman"/>
        <family val="1"/>
        <charset val="204"/>
      </rPr>
      <t>(в ред.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theme="5"/>
        <rFont val="Times New Roman"/>
        <family val="1"/>
        <charset val="204"/>
      </rPr>
      <t>Дополнительного соглашения № 1 от 12.02.2020,</t>
    </r>
  </si>
  <si>
    <r>
      <t>Дополнительного соглашения № 5 от 30.06.2020</t>
    </r>
    <r>
      <rPr>
        <sz val="1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</si>
</sst>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00%"/>
    <numFmt numFmtId="166" formatCode="0.00_ ;[Red]\-0.00\ 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rgb="FF04CC0E"/>
      <name val="Times New Roman"/>
      <family val="1"/>
      <charset val="204"/>
    </font>
    <font>
      <sz val="12"/>
      <color rgb="FF04CC0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" fontId="7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6" fillId="0" borderId="1" xfId="0" applyNumberFormat="1" applyFont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64" fontId="1" fillId="0" borderId="6" xfId="1" applyFont="1" applyFill="1" applyBorder="1" applyAlignment="1">
      <alignment horizontal="center" vertical="center"/>
    </xf>
    <xf numFmtId="164" fontId="1" fillId="0" borderId="3" xfId="1" applyFont="1" applyFill="1" applyBorder="1" applyAlignment="1">
      <alignment horizontal="center" vertical="center"/>
    </xf>
    <xf numFmtId="164" fontId="6" fillId="0" borderId="3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49" fontId="8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4CC0E"/>
      <color rgb="FF006600"/>
      <color rgb="FF01C3BA"/>
      <color rgb="FF01D9CF"/>
      <color rgb="FF01D9D9"/>
      <color rgb="FF3333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7"/>
  <sheetViews>
    <sheetView tabSelected="1" topLeftCell="A112" zoomScaleNormal="100" workbookViewId="0">
      <selection activeCell="G127" sqref="G127"/>
    </sheetView>
  </sheetViews>
  <sheetFormatPr defaultRowHeight="15.75" x14ac:dyDescent="0.25"/>
  <cols>
    <col min="1" max="1" width="18" style="1" customWidth="1"/>
    <col min="2" max="2" width="83.7109375" style="1" customWidth="1"/>
    <col min="3" max="3" width="14.42578125" style="3" customWidth="1"/>
    <col min="4" max="16384" width="9.140625" style="1"/>
  </cols>
  <sheetData>
    <row r="1" spans="1:7" x14ac:dyDescent="0.25">
      <c r="B1" s="54" t="s">
        <v>249</v>
      </c>
      <c r="C1" s="54"/>
      <c r="D1" s="10"/>
      <c r="E1" s="10"/>
    </row>
    <row r="2" spans="1:7" x14ac:dyDescent="0.25">
      <c r="B2" s="55" t="s">
        <v>245</v>
      </c>
      <c r="C2" s="55"/>
    </row>
    <row r="3" spans="1:7" ht="16.5" customHeight="1" x14ac:dyDescent="0.25">
      <c r="B3" s="55" t="s">
        <v>250</v>
      </c>
      <c r="C3" s="55"/>
    </row>
    <row r="4" spans="1:7" ht="16.5" customHeight="1" x14ac:dyDescent="0.25">
      <c r="B4" s="28"/>
      <c r="C4" s="28"/>
    </row>
    <row r="5" spans="1:7" ht="16.5" customHeight="1" x14ac:dyDescent="0.25">
      <c r="B5" s="56" t="s">
        <v>258</v>
      </c>
      <c r="C5" s="56"/>
    </row>
    <row r="6" spans="1:7" ht="16.5" customHeight="1" x14ac:dyDescent="0.25">
      <c r="B6" s="35"/>
      <c r="C6" s="46" t="s">
        <v>259</v>
      </c>
      <c r="G6" s="46"/>
    </row>
    <row r="7" spans="1:7" ht="16.5" customHeight="1" x14ac:dyDescent="0.25">
      <c r="B7" s="57"/>
      <c r="C7" s="57"/>
    </row>
    <row r="8" spans="1:7" ht="129.75" customHeight="1" x14ac:dyDescent="0.25">
      <c r="A8" s="53" t="s">
        <v>248</v>
      </c>
      <c r="B8" s="53"/>
      <c r="C8" s="53"/>
      <c r="D8" s="4"/>
      <c r="E8" s="4"/>
    </row>
    <row r="9" spans="1:7" ht="18" customHeight="1" thickBot="1" x14ac:dyDescent="0.3"/>
    <row r="10" spans="1:7" ht="16.5" thickBot="1" x14ac:dyDescent="0.3">
      <c r="A10" s="36" t="s">
        <v>0</v>
      </c>
      <c r="B10" s="37" t="s">
        <v>1</v>
      </c>
      <c r="C10" s="38" t="s">
        <v>2</v>
      </c>
    </row>
    <row r="11" spans="1:7" ht="20.25" customHeight="1" x14ac:dyDescent="0.25">
      <c r="A11" s="7" t="s">
        <v>42</v>
      </c>
      <c r="B11" s="8" t="s">
        <v>43</v>
      </c>
      <c r="C11" s="32">
        <v>543.19000000000005</v>
      </c>
    </row>
    <row r="12" spans="1:7" ht="18.75" customHeight="1" x14ac:dyDescent="0.25">
      <c r="A12" s="5" t="s">
        <v>3</v>
      </c>
      <c r="B12" s="2" t="s">
        <v>44</v>
      </c>
      <c r="C12" s="33">
        <v>417.74</v>
      </c>
    </row>
    <row r="13" spans="1:7" ht="18.75" customHeight="1" x14ac:dyDescent="0.25">
      <c r="A13" s="5" t="s">
        <v>41</v>
      </c>
      <c r="B13" s="11" t="s">
        <v>22</v>
      </c>
      <c r="C13" s="33">
        <v>321.3</v>
      </c>
    </row>
    <row r="14" spans="1:7" ht="18" customHeight="1" x14ac:dyDescent="0.25">
      <c r="A14" s="5" t="s">
        <v>4</v>
      </c>
      <c r="B14" s="11" t="s">
        <v>23</v>
      </c>
      <c r="C14" s="33">
        <v>1189.29</v>
      </c>
    </row>
    <row r="15" spans="1:7" x14ac:dyDescent="0.25">
      <c r="A15" s="5" t="s">
        <v>5</v>
      </c>
      <c r="B15" s="11" t="s">
        <v>24</v>
      </c>
      <c r="C15" s="33">
        <v>417.74</v>
      </c>
    </row>
    <row r="16" spans="1:7" x14ac:dyDescent="0.25">
      <c r="A16" s="5" t="s">
        <v>6</v>
      </c>
      <c r="B16" s="11" t="s">
        <v>25</v>
      </c>
      <c r="C16" s="33">
        <v>417.74</v>
      </c>
    </row>
    <row r="17" spans="1:3" x14ac:dyDescent="0.25">
      <c r="A17" s="5" t="s">
        <v>7</v>
      </c>
      <c r="B17" s="11" t="s">
        <v>26</v>
      </c>
      <c r="C17" s="33">
        <v>1189.29</v>
      </c>
    </row>
    <row r="18" spans="1:3" x14ac:dyDescent="0.25">
      <c r="A18" s="5" t="s">
        <v>8</v>
      </c>
      <c r="B18" s="11" t="s">
        <v>27</v>
      </c>
      <c r="C18" s="33">
        <v>417.74</v>
      </c>
    </row>
    <row r="19" spans="1:3" x14ac:dyDescent="0.25">
      <c r="A19" s="9" t="s">
        <v>9</v>
      </c>
      <c r="B19" s="11" t="s">
        <v>28</v>
      </c>
      <c r="C19" s="34">
        <v>417.74</v>
      </c>
    </row>
    <row r="20" spans="1:3" x14ac:dyDescent="0.25">
      <c r="A20" s="9" t="s">
        <v>10</v>
      </c>
      <c r="B20" s="11" t="s">
        <v>29</v>
      </c>
      <c r="C20" s="34">
        <f>294.37*1.04</f>
        <v>306.14480000000003</v>
      </c>
    </row>
    <row r="21" spans="1:3" x14ac:dyDescent="0.25">
      <c r="A21" s="5" t="s">
        <v>11</v>
      </c>
      <c r="B21" s="11" t="s">
        <v>30</v>
      </c>
      <c r="C21" s="33">
        <v>417.74</v>
      </c>
    </row>
    <row r="22" spans="1:3" x14ac:dyDescent="0.25">
      <c r="A22" s="5" t="s">
        <v>12</v>
      </c>
      <c r="B22" s="11" t="s">
        <v>31</v>
      </c>
      <c r="C22" s="33">
        <v>417.74</v>
      </c>
    </row>
    <row r="23" spans="1:3" x14ac:dyDescent="0.25">
      <c r="A23" s="9" t="s">
        <v>13</v>
      </c>
      <c r="B23" s="11" t="s">
        <v>32</v>
      </c>
      <c r="C23" s="34">
        <v>417.74</v>
      </c>
    </row>
    <row r="24" spans="1:3" x14ac:dyDescent="0.25">
      <c r="A24" s="5" t="s">
        <v>14</v>
      </c>
      <c r="B24" s="11" t="s">
        <v>33</v>
      </c>
      <c r="C24" s="33">
        <v>417.74</v>
      </c>
    </row>
    <row r="25" spans="1:3" x14ac:dyDescent="0.25">
      <c r="A25" s="5" t="s">
        <v>15</v>
      </c>
      <c r="B25" s="11" t="s">
        <v>34</v>
      </c>
      <c r="C25" s="33">
        <v>417.74</v>
      </c>
    </row>
    <row r="26" spans="1:3" x14ac:dyDescent="0.25">
      <c r="A26" s="5" t="s">
        <v>16</v>
      </c>
      <c r="B26" s="11" t="s">
        <v>35</v>
      </c>
      <c r="C26" s="33">
        <v>417.74</v>
      </c>
    </row>
    <row r="27" spans="1:3" x14ac:dyDescent="0.25">
      <c r="A27" s="5" t="s">
        <v>17</v>
      </c>
      <c r="B27" s="11" t="s">
        <v>36</v>
      </c>
      <c r="C27" s="33">
        <v>417.74</v>
      </c>
    </row>
    <row r="28" spans="1:3" x14ac:dyDescent="0.25">
      <c r="A28" s="5" t="s">
        <v>18</v>
      </c>
      <c r="B28" s="11" t="s">
        <v>37</v>
      </c>
      <c r="C28" s="33">
        <v>417.74</v>
      </c>
    </row>
    <row r="29" spans="1:3" x14ac:dyDescent="0.25">
      <c r="A29" s="5" t="s">
        <v>19</v>
      </c>
      <c r="B29" s="11" t="s">
        <v>38</v>
      </c>
      <c r="C29" s="33">
        <v>417.74</v>
      </c>
    </row>
    <row r="30" spans="1:3" x14ac:dyDescent="0.25">
      <c r="A30" s="5" t="s">
        <v>20</v>
      </c>
      <c r="B30" s="11" t="s">
        <v>39</v>
      </c>
      <c r="C30" s="33">
        <f>207.86*1.04</f>
        <v>216.17440000000002</v>
      </c>
    </row>
    <row r="31" spans="1:3" x14ac:dyDescent="0.25">
      <c r="A31" s="43" t="s">
        <v>246</v>
      </c>
      <c r="B31" s="31" t="s">
        <v>247</v>
      </c>
      <c r="C31" s="33">
        <v>192.71</v>
      </c>
    </row>
    <row r="32" spans="1:3" ht="21" customHeight="1" x14ac:dyDescent="0.25">
      <c r="A32" s="5" t="s">
        <v>21</v>
      </c>
      <c r="B32" s="11" t="s">
        <v>40</v>
      </c>
      <c r="C32" s="33">
        <f>207.86*1.04</f>
        <v>216.17440000000002</v>
      </c>
    </row>
    <row r="33" spans="1:3" x14ac:dyDescent="0.25">
      <c r="A33" s="19" t="s">
        <v>46</v>
      </c>
      <c r="B33" s="12" t="s">
        <v>45</v>
      </c>
      <c r="C33" s="33">
        <f>1079.85*1.04</f>
        <v>1123.0439999999999</v>
      </c>
    </row>
    <row r="34" spans="1:3" x14ac:dyDescent="0.25">
      <c r="A34" s="20" t="s">
        <v>49</v>
      </c>
      <c r="B34" s="13" t="s">
        <v>47</v>
      </c>
      <c r="C34" s="33">
        <f>629.87*1.04</f>
        <v>655.06479999999999</v>
      </c>
    </row>
    <row r="35" spans="1:3" x14ac:dyDescent="0.25">
      <c r="A35" s="20" t="s">
        <v>50</v>
      </c>
      <c r="B35" s="14" t="s">
        <v>48</v>
      </c>
      <c r="C35" s="33">
        <f>956.69*1.04</f>
        <v>994.95760000000007</v>
      </c>
    </row>
    <row r="36" spans="1:3" x14ac:dyDescent="0.25">
      <c r="A36" s="21" t="s">
        <v>52</v>
      </c>
      <c r="B36" s="15" t="s">
        <v>51</v>
      </c>
      <c r="C36" s="33">
        <f>809.86*1.04</f>
        <v>842.25440000000003</v>
      </c>
    </row>
    <row r="37" spans="1:3" x14ac:dyDescent="0.25">
      <c r="A37" s="5" t="s">
        <v>54</v>
      </c>
      <c r="B37" s="15" t="s">
        <v>53</v>
      </c>
      <c r="C37" s="33">
        <f>539.87*1.04</f>
        <v>561.46479999999997</v>
      </c>
    </row>
    <row r="38" spans="1:3" x14ac:dyDescent="0.25">
      <c r="A38" s="5" t="s">
        <v>58</v>
      </c>
      <c r="B38" s="15" t="s">
        <v>55</v>
      </c>
      <c r="C38" s="33">
        <f>1889.83*1.04</f>
        <v>1965.4232</v>
      </c>
    </row>
    <row r="39" spans="1:3" x14ac:dyDescent="0.25">
      <c r="A39" s="5" t="s">
        <v>59</v>
      </c>
      <c r="B39" s="15" t="s">
        <v>56</v>
      </c>
      <c r="C39" s="33">
        <f>1861.3*1.04</f>
        <v>1935.752</v>
      </c>
    </row>
    <row r="40" spans="1:3" x14ac:dyDescent="0.25">
      <c r="A40" s="5" t="s">
        <v>60</v>
      </c>
      <c r="B40" s="15" t="s">
        <v>57</v>
      </c>
      <c r="C40" s="33">
        <f>686.69*1.04</f>
        <v>714.15760000000012</v>
      </c>
    </row>
    <row r="41" spans="1:3" ht="31.5" x14ac:dyDescent="0.25">
      <c r="A41" s="5" t="s">
        <v>61</v>
      </c>
      <c r="B41" s="16" t="s">
        <v>79</v>
      </c>
      <c r="C41" s="33">
        <f>244.55*1.04</f>
        <v>254.33200000000002</v>
      </c>
    </row>
    <row r="42" spans="1:3" x14ac:dyDescent="0.25">
      <c r="A42" s="5" t="s">
        <v>62</v>
      </c>
      <c r="B42" s="16" t="s">
        <v>80</v>
      </c>
      <c r="C42" s="33">
        <f>258.95*1.04</f>
        <v>269.30799999999999</v>
      </c>
    </row>
    <row r="43" spans="1:3" x14ac:dyDescent="0.25">
      <c r="A43" s="5" t="s">
        <v>63</v>
      </c>
      <c r="B43" s="16" t="s">
        <v>81</v>
      </c>
      <c r="C43" s="33">
        <f>154.13*1.04</f>
        <v>160.29519999999999</v>
      </c>
    </row>
    <row r="44" spans="1:3" ht="31.5" x14ac:dyDescent="0.25">
      <c r="A44" s="5" t="s">
        <v>64</v>
      </c>
      <c r="B44" s="16" t="s">
        <v>82</v>
      </c>
      <c r="C44" s="33">
        <f>139.76*1.04</f>
        <v>145.35040000000001</v>
      </c>
    </row>
    <row r="45" spans="1:3" ht="31.5" x14ac:dyDescent="0.25">
      <c r="A45" s="5" t="s">
        <v>65</v>
      </c>
      <c r="B45" s="17" t="s">
        <v>83</v>
      </c>
      <c r="C45" s="33">
        <f>388.39*1.04</f>
        <v>403.92559999999997</v>
      </c>
    </row>
    <row r="46" spans="1:3" ht="31.5" x14ac:dyDescent="0.25">
      <c r="A46" s="5" t="s">
        <v>66</v>
      </c>
      <c r="B46" s="16" t="s">
        <v>84</v>
      </c>
      <c r="C46" s="33">
        <f>384.34*1.04</f>
        <v>399.71359999999999</v>
      </c>
    </row>
    <row r="47" spans="1:3" ht="31.5" x14ac:dyDescent="0.25">
      <c r="A47" s="5" t="s">
        <v>67</v>
      </c>
      <c r="B47" s="16" t="s">
        <v>85</v>
      </c>
      <c r="C47" s="33">
        <f t="shared" ref="C47:C52" si="0">441.81*1.04</f>
        <v>459.48240000000004</v>
      </c>
    </row>
    <row r="48" spans="1:3" ht="31.5" x14ac:dyDescent="0.25">
      <c r="A48" s="5" t="s">
        <v>68</v>
      </c>
      <c r="B48" s="16" t="s">
        <v>86</v>
      </c>
      <c r="C48" s="33">
        <f t="shared" si="0"/>
        <v>459.48240000000004</v>
      </c>
    </row>
    <row r="49" spans="1:3" ht="31.5" x14ac:dyDescent="0.25">
      <c r="A49" s="5" t="s">
        <v>69</v>
      </c>
      <c r="B49" s="16" t="s">
        <v>87</v>
      </c>
      <c r="C49" s="33">
        <f t="shared" si="0"/>
        <v>459.48240000000004</v>
      </c>
    </row>
    <row r="50" spans="1:3" ht="31.5" x14ac:dyDescent="0.25">
      <c r="A50" s="5" t="s">
        <v>70</v>
      </c>
      <c r="B50" s="16" t="s">
        <v>88</v>
      </c>
      <c r="C50" s="33">
        <f t="shared" si="0"/>
        <v>459.48240000000004</v>
      </c>
    </row>
    <row r="51" spans="1:3" ht="31.5" x14ac:dyDescent="0.25">
      <c r="A51" s="5" t="s">
        <v>71</v>
      </c>
      <c r="B51" s="16" t="s">
        <v>89</v>
      </c>
      <c r="C51" s="33">
        <f t="shared" si="0"/>
        <v>459.48240000000004</v>
      </c>
    </row>
    <row r="52" spans="1:3" ht="31.5" x14ac:dyDescent="0.25">
      <c r="A52" s="5" t="s">
        <v>72</v>
      </c>
      <c r="B52" s="16" t="s">
        <v>90</v>
      </c>
      <c r="C52" s="33">
        <f t="shared" si="0"/>
        <v>459.48240000000004</v>
      </c>
    </row>
    <row r="53" spans="1:3" ht="31.5" x14ac:dyDescent="0.25">
      <c r="A53" s="5" t="s">
        <v>73</v>
      </c>
      <c r="B53" s="16" t="s">
        <v>91</v>
      </c>
      <c r="C53" s="33">
        <f>744.44*1.04</f>
        <v>774.21760000000006</v>
      </c>
    </row>
    <row r="54" spans="1:3" ht="31.5" x14ac:dyDescent="0.25">
      <c r="A54" s="5" t="s">
        <v>74</v>
      </c>
      <c r="B54" s="18" t="s">
        <v>92</v>
      </c>
      <c r="C54" s="33">
        <f>744.44*1.04</f>
        <v>774.21760000000006</v>
      </c>
    </row>
    <row r="55" spans="1:3" ht="21" customHeight="1" x14ac:dyDescent="0.25">
      <c r="A55" s="5" t="s">
        <v>75</v>
      </c>
      <c r="B55" s="16" t="s">
        <v>96</v>
      </c>
      <c r="C55" s="33">
        <f>150.01*1.04</f>
        <v>156.0104</v>
      </c>
    </row>
    <row r="56" spans="1:3" ht="19.5" customHeight="1" x14ac:dyDescent="0.25">
      <c r="A56" s="5" t="s">
        <v>76</v>
      </c>
      <c r="B56" s="16" t="s">
        <v>93</v>
      </c>
      <c r="C56" s="33">
        <f>118.3*1.04</f>
        <v>123.032</v>
      </c>
    </row>
    <row r="57" spans="1:3" ht="31.5" x14ac:dyDescent="0.25">
      <c r="A57" s="5" t="s">
        <v>77</v>
      </c>
      <c r="B57" s="16" t="s">
        <v>94</v>
      </c>
      <c r="C57" s="33">
        <f>131.6*1.04</f>
        <v>136.864</v>
      </c>
    </row>
    <row r="58" spans="1:3" x14ac:dyDescent="0.25">
      <c r="A58" s="5" t="s">
        <v>78</v>
      </c>
      <c r="B58" s="16" t="s">
        <v>95</v>
      </c>
      <c r="C58" s="33">
        <f>132.26*1.04</f>
        <v>137.5504</v>
      </c>
    </row>
    <row r="59" spans="1:3" x14ac:dyDescent="0.25">
      <c r="A59" s="5" t="s">
        <v>109</v>
      </c>
      <c r="B59" s="15" t="s">
        <v>97</v>
      </c>
      <c r="C59" s="33">
        <f>294.31*1.04</f>
        <v>306.08240000000001</v>
      </c>
    </row>
    <row r="60" spans="1:3" x14ac:dyDescent="0.25">
      <c r="A60" s="5" t="s">
        <v>110</v>
      </c>
      <c r="B60" s="15" t="s">
        <v>98</v>
      </c>
      <c r="C60" s="33">
        <f>451.39*1.04</f>
        <v>469.44560000000001</v>
      </c>
    </row>
    <row r="61" spans="1:3" x14ac:dyDescent="0.25">
      <c r="A61" s="5" t="s">
        <v>111</v>
      </c>
      <c r="B61" s="15" t="s">
        <v>99</v>
      </c>
      <c r="C61" s="33">
        <f>331.41*1.04</f>
        <v>344.66640000000001</v>
      </c>
    </row>
    <row r="62" spans="1:3" x14ac:dyDescent="0.25">
      <c r="A62" s="5" t="s">
        <v>112</v>
      </c>
      <c r="B62" s="15" t="s">
        <v>100</v>
      </c>
      <c r="C62" s="33">
        <f>296.14*1.04</f>
        <v>307.98559999999998</v>
      </c>
    </row>
    <row r="63" spans="1:3" x14ac:dyDescent="0.25">
      <c r="A63" s="5" t="s">
        <v>113</v>
      </c>
      <c r="B63" s="15" t="s">
        <v>101</v>
      </c>
      <c r="C63" s="33">
        <f>225.59*1.04</f>
        <v>234.61360000000002</v>
      </c>
    </row>
    <row r="64" spans="1:3" x14ac:dyDescent="0.25">
      <c r="A64" s="5" t="s">
        <v>114</v>
      </c>
      <c r="B64" s="15" t="s">
        <v>102</v>
      </c>
      <c r="C64" s="33">
        <f>225.59*1.04</f>
        <v>234.61360000000002</v>
      </c>
    </row>
    <row r="65" spans="1:3" x14ac:dyDescent="0.25">
      <c r="A65" s="5" t="s">
        <v>115</v>
      </c>
      <c r="B65" s="15" t="s">
        <v>103</v>
      </c>
      <c r="C65" s="33">
        <f>454.24*1.04</f>
        <v>472.40960000000001</v>
      </c>
    </row>
    <row r="66" spans="1:3" x14ac:dyDescent="0.25">
      <c r="A66" s="5" t="s">
        <v>116</v>
      </c>
      <c r="B66" s="15" t="s">
        <v>104</v>
      </c>
      <c r="C66" s="33">
        <f>296.14*1.04</f>
        <v>307.98559999999998</v>
      </c>
    </row>
    <row r="67" spans="1:3" x14ac:dyDescent="0.25">
      <c r="A67" s="5" t="s">
        <v>117</v>
      </c>
      <c r="B67" s="15" t="s">
        <v>105</v>
      </c>
      <c r="C67" s="33">
        <f>296.14*1.04</f>
        <v>307.98559999999998</v>
      </c>
    </row>
    <row r="68" spans="1:3" x14ac:dyDescent="0.25">
      <c r="A68" s="5" t="s">
        <v>118</v>
      </c>
      <c r="B68" s="15" t="s">
        <v>106</v>
      </c>
      <c r="C68" s="33">
        <f t="shared" ref="C68:C79" si="1">260.86*1.04</f>
        <v>271.2944</v>
      </c>
    </row>
    <row r="69" spans="1:3" x14ac:dyDescent="0.25">
      <c r="A69" s="5" t="s">
        <v>119</v>
      </c>
      <c r="B69" s="15" t="s">
        <v>107</v>
      </c>
      <c r="C69" s="33">
        <f t="shared" si="1"/>
        <v>271.2944</v>
      </c>
    </row>
    <row r="70" spans="1:3" x14ac:dyDescent="0.25">
      <c r="A70" s="5" t="s">
        <v>120</v>
      </c>
      <c r="B70" s="15" t="s">
        <v>108</v>
      </c>
      <c r="C70" s="33">
        <f t="shared" si="1"/>
        <v>271.2944</v>
      </c>
    </row>
    <row r="71" spans="1:3" x14ac:dyDescent="0.25">
      <c r="A71" s="5" t="s">
        <v>157</v>
      </c>
      <c r="B71" s="15" t="s">
        <v>121</v>
      </c>
      <c r="C71" s="33">
        <f t="shared" si="1"/>
        <v>271.2944</v>
      </c>
    </row>
    <row r="72" spans="1:3" x14ac:dyDescent="0.25">
      <c r="A72" s="5" t="s">
        <v>158</v>
      </c>
      <c r="B72" s="15" t="s">
        <v>122</v>
      </c>
      <c r="C72" s="33">
        <f t="shared" si="1"/>
        <v>271.2944</v>
      </c>
    </row>
    <row r="73" spans="1:3" x14ac:dyDescent="0.25">
      <c r="A73" s="9" t="s">
        <v>159</v>
      </c>
      <c r="B73" s="15" t="s">
        <v>123</v>
      </c>
      <c r="C73" s="34">
        <f t="shared" si="1"/>
        <v>271.2944</v>
      </c>
    </row>
    <row r="74" spans="1:3" x14ac:dyDescent="0.25">
      <c r="A74" s="9" t="s">
        <v>160</v>
      </c>
      <c r="B74" s="15" t="s">
        <v>124</v>
      </c>
      <c r="C74" s="34">
        <f t="shared" si="1"/>
        <v>271.2944</v>
      </c>
    </row>
    <row r="75" spans="1:3" x14ac:dyDescent="0.25">
      <c r="A75" s="5" t="s">
        <v>161</v>
      </c>
      <c r="B75" s="15" t="s">
        <v>125</v>
      </c>
      <c r="C75" s="33">
        <f t="shared" si="1"/>
        <v>271.2944</v>
      </c>
    </row>
    <row r="76" spans="1:3" x14ac:dyDescent="0.25">
      <c r="A76" s="5" t="s">
        <v>162</v>
      </c>
      <c r="B76" s="15" t="s">
        <v>126</v>
      </c>
      <c r="C76" s="33">
        <f t="shared" si="1"/>
        <v>271.2944</v>
      </c>
    </row>
    <row r="77" spans="1:3" x14ac:dyDescent="0.25">
      <c r="A77" s="5" t="s">
        <v>163</v>
      </c>
      <c r="B77" s="15" t="s">
        <v>127</v>
      </c>
      <c r="C77" s="33">
        <f t="shared" si="1"/>
        <v>271.2944</v>
      </c>
    </row>
    <row r="78" spans="1:3" x14ac:dyDescent="0.25">
      <c r="A78" s="5" t="s">
        <v>164</v>
      </c>
      <c r="B78" s="15" t="s">
        <v>128</v>
      </c>
      <c r="C78" s="33">
        <f t="shared" si="1"/>
        <v>271.2944</v>
      </c>
    </row>
    <row r="79" spans="1:3" x14ac:dyDescent="0.25">
      <c r="A79" s="5" t="s">
        <v>165</v>
      </c>
      <c r="B79" s="15" t="s">
        <v>129</v>
      </c>
      <c r="C79" s="33">
        <f t="shared" si="1"/>
        <v>271.2944</v>
      </c>
    </row>
    <row r="80" spans="1:3" x14ac:dyDescent="0.25">
      <c r="A80" s="5" t="s">
        <v>166</v>
      </c>
      <c r="B80" s="15" t="s">
        <v>130</v>
      </c>
      <c r="C80" s="33">
        <f>418.87*1.04</f>
        <v>435.62479999999999</v>
      </c>
    </row>
    <row r="81" spans="1:3" x14ac:dyDescent="0.25">
      <c r="A81" s="5" t="s">
        <v>167</v>
      </c>
      <c r="B81" s="15" t="s">
        <v>131</v>
      </c>
      <c r="C81" s="33">
        <f>709.04*1.04</f>
        <v>737.40160000000003</v>
      </c>
    </row>
    <row r="82" spans="1:3" x14ac:dyDescent="0.25">
      <c r="A82" s="5" t="s">
        <v>168</v>
      </c>
      <c r="B82" s="15" t="s">
        <v>132</v>
      </c>
      <c r="C82" s="33">
        <f>357.55*1.04</f>
        <v>371.85200000000003</v>
      </c>
    </row>
    <row r="83" spans="1:3" ht="15" customHeight="1" x14ac:dyDescent="0.25">
      <c r="A83" s="6" t="s">
        <v>169</v>
      </c>
      <c r="B83" s="15" t="s">
        <v>133</v>
      </c>
      <c r="C83" s="33">
        <f t="shared" ref="C83:C96" si="2">260.86*1.04</f>
        <v>271.2944</v>
      </c>
    </row>
    <row r="84" spans="1:3" x14ac:dyDescent="0.25">
      <c r="A84" s="6" t="s">
        <v>170</v>
      </c>
      <c r="B84" s="15" t="s">
        <v>134</v>
      </c>
      <c r="C84" s="33">
        <f t="shared" si="2"/>
        <v>271.2944</v>
      </c>
    </row>
    <row r="85" spans="1:3" x14ac:dyDescent="0.25">
      <c r="A85" s="6" t="s">
        <v>171</v>
      </c>
      <c r="B85" s="15" t="s">
        <v>135</v>
      </c>
      <c r="C85" s="33">
        <f t="shared" si="2"/>
        <v>271.2944</v>
      </c>
    </row>
    <row r="86" spans="1:3" x14ac:dyDescent="0.25">
      <c r="A86" s="6" t="s">
        <v>172</v>
      </c>
      <c r="B86" s="15" t="s">
        <v>136</v>
      </c>
      <c r="C86" s="33">
        <f t="shared" si="2"/>
        <v>271.2944</v>
      </c>
    </row>
    <row r="87" spans="1:3" x14ac:dyDescent="0.25">
      <c r="A87" s="6" t="s">
        <v>173</v>
      </c>
      <c r="B87" s="15" t="s">
        <v>137</v>
      </c>
      <c r="C87" s="33">
        <f t="shared" si="2"/>
        <v>271.2944</v>
      </c>
    </row>
    <row r="88" spans="1:3" x14ac:dyDescent="0.25">
      <c r="A88" s="6" t="s">
        <v>174</v>
      </c>
      <c r="B88" s="15" t="s">
        <v>138</v>
      </c>
      <c r="C88" s="33">
        <f t="shared" si="2"/>
        <v>271.2944</v>
      </c>
    </row>
    <row r="89" spans="1:3" x14ac:dyDescent="0.25">
      <c r="A89" s="6" t="s">
        <v>175</v>
      </c>
      <c r="B89" s="15" t="s">
        <v>139</v>
      </c>
      <c r="C89" s="33">
        <f t="shared" si="2"/>
        <v>271.2944</v>
      </c>
    </row>
    <row r="90" spans="1:3" x14ac:dyDescent="0.25">
      <c r="A90" s="6" t="s">
        <v>176</v>
      </c>
      <c r="B90" s="15" t="s">
        <v>140</v>
      </c>
      <c r="C90" s="33">
        <f t="shared" si="2"/>
        <v>271.2944</v>
      </c>
    </row>
    <row r="91" spans="1:3" x14ac:dyDescent="0.25">
      <c r="A91" s="6" t="s">
        <v>177</v>
      </c>
      <c r="B91" s="15" t="s">
        <v>141</v>
      </c>
      <c r="C91" s="33">
        <f t="shared" si="2"/>
        <v>271.2944</v>
      </c>
    </row>
    <row r="92" spans="1:3" x14ac:dyDescent="0.25">
      <c r="A92" s="6" t="s">
        <v>178</v>
      </c>
      <c r="B92" s="15" t="s">
        <v>142</v>
      </c>
      <c r="C92" s="33">
        <f t="shared" si="2"/>
        <v>271.2944</v>
      </c>
    </row>
    <row r="93" spans="1:3" x14ac:dyDescent="0.25">
      <c r="A93" s="6" t="s">
        <v>179</v>
      </c>
      <c r="B93" s="15" t="s">
        <v>143</v>
      </c>
      <c r="C93" s="33">
        <f t="shared" si="2"/>
        <v>271.2944</v>
      </c>
    </row>
    <row r="94" spans="1:3" x14ac:dyDescent="0.25">
      <c r="A94" s="6" t="s">
        <v>180</v>
      </c>
      <c r="B94" s="15" t="s">
        <v>144</v>
      </c>
      <c r="C94" s="33">
        <f t="shared" si="2"/>
        <v>271.2944</v>
      </c>
    </row>
    <row r="95" spans="1:3" x14ac:dyDescent="0.25">
      <c r="A95" s="6" t="s">
        <v>181</v>
      </c>
      <c r="B95" s="15" t="s">
        <v>145</v>
      </c>
      <c r="C95" s="33">
        <f t="shared" si="2"/>
        <v>271.2944</v>
      </c>
    </row>
    <row r="96" spans="1:3" x14ac:dyDescent="0.25">
      <c r="A96" s="6" t="s">
        <v>182</v>
      </c>
      <c r="B96" s="15" t="s">
        <v>146</v>
      </c>
      <c r="C96" s="33">
        <f t="shared" si="2"/>
        <v>271.2944</v>
      </c>
    </row>
    <row r="97" spans="1:4" x14ac:dyDescent="0.25">
      <c r="A97" s="6" t="s">
        <v>183</v>
      </c>
      <c r="B97" s="15" t="s">
        <v>147</v>
      </c>
      <c r="C97" s="33">
        <f t="shared" ref="C97:C101" si="3">260.86*1.04</f>
        <v>271.2944</v>
      </c>
    </row>
    <row r="98" spans="1:4" x14ac:dyDescent="0.25">
      <c r="A98" s="6" t="s">
        <v>184</v>
      </c>
      <c r="B98" s="15" t="s">
        <v>148</v>
      </c>
      <c r="C98" s="33">
        <f t="shared" si="3"/>
        <v>271.2944</v>
      </c>
    </row>
    <row r="99" spans="1:4" x14ac:dyDescent="0.25">
      <c r="A99" s="6" t="s">
        <v>185</v>
      </c>
      <c r="B99" s="15" t="s">
        <v>149</v>
      </c>
      <c r="C99" s="33">
        <f t="shared" si="3"/>
        <v>271.2944</v>
      </c>
    </row>
    <row r="100" spans="1:4" x14ac:dyDescent="0.25">
      <c r="A100" s="6" t="s">
        <v>186</v>
      </c>
      <c r="B100" s="15" t="s">
        <v>150</v>
      </c>
      <c r="C100" s="33">
        <f t="shared" si="3"/>
        <v>271.2944</v>
      </c>
    </row>
    <row r="101" spans="1:4" x14ac:dyDescent="0.25">
      <c r="A101" s="6" t="s">
        <v>187</v>
      </c>
      <c r="B101" s="15" t="s">
        <v>151</v>
      </c>
      <c r="C101" s="33">
        <f t="shared" si="3"/>
        <v>271.2944</v>
      </c>
    </row>
    <row r="102" spans="1:4" x14ac:dyDescent="0.25">
      <c r="A102" s="6" t="s">
        <v>188</v>
      </c>
      <c r="B102" s="15" t="s">
        <v>152</v>
      </c>
      <c r="C102" s="33">
        <f>357.55*1.04</f>
        <v>371.85200000000003</v>
      </c>
    </row>
    <row r="103" spans="1:4" x14ac:dyDescent="0.25">
      <c r="A103" s="6" t="s">
        <v>189</v>
      </c>
      <c r="B103" s="15" t="s">
        <v>153</v>
      </c>
      <c r="C103" s="33">
        <f>260.86*1.04</f>
        <v>271.2944</v>
      </c>
    </row>
    <row r="104" spans="1:4" x14ac:dyDescent="0.25">
      <c r="A104" s="6" t="s">
        <v>190</v>
      </c>
      <c r="B104" s="15" t="s">
        <v>154</v>
      </c>
      <c r="C104" s="33">
        <f>260.86*1.04</f>
        <v>271.2944</v>
      </c>
    </row>
    <row r="105" spans="1:4" x14ac:dyDescent="0.25">
      <c r="A105" s="6" t="s">
        <v>191</v>
      </c>
      <c r="B105" s="15" t="s">
        <v>155</v>
      </c>
      <c r="C105" s="33">
        <f>260.86*1.04</f>
        <v>271.2944</v>
      </c>
    </row>
    <row r="106" spans="1:4" x14ac:dyDescent="0.25">
      <c r="A106" s="6" t="s">
        <v>192</v>
      </c>
      <c r="B106" s="15" t="s">
        <v>156</v>
      </c>
      <c r="C106" s="33">
        <f>355.73*1.04</f>
        <v>369.95920000000001</v>
      </c>
    </row>
    <row r="107" spans="1:4" ht="15" customHeight="1" x14ac:dyDescent="0.25">
      <c r="A107" s="24" t="s">
        <v>201</v>
      </c>
      <c r="B107" s="23" t="s">
        <v>202</v>
      </c>
      <c r="C107" s="33">
        <f>946.84*1.04</f>
        <v>984.71360000000004</v>
      </c>
      <c r="D107" s="4"/>
    </row>
    <row r="108" spans="1:4" ht="15" customHeight="1" x14ac:dyDescent="0.25">
      <c r="A108" s="25" t="s">
        <v>193</v>
      </c>
      <c r="B108" s="22" t="s">
        <v>197</v>
      </c>
      <c r="C108" s="33">
        <f>913.4*1.04</f>
        <v>949.93600000000004</v>
      </c>
      <c r="D108" s="4"/>
    </row>
    <row r="109" spans="1:4" ht="15.75" customHeight="1" x14ac:dyDescent="0.25">
      <c r="A109" s="25" t="s">
        <v>194</v>
      </c>
      <c r="B109" s="22" t="s">
        <v>198</v>
      </c>
      <c r="C109" s="33">
        <f>913.4*1.04</f>
        <v>949.93600000000004</v>
      </c>
    </row>
    <row r="110" spans="1:4" ht="22.5" customHeight="1" x14ac:dyDescent="0.25">
      <c r="A110" s="26" t="s">
        <v>195</v>
      </c>
      <c r="B110" s="22" t="s">
        <v>199</v>
      </c>
      <c r="C110" s="33">
        <f>353.5*1.04</f>
        <v>367.64</v>
      </c>
    </row>
    <row r="111" spans="1:4" x14ac:dyDescent="0.25">
      <c r="A111" s="26" t="s">
        <v>196</v>
      </c>
      <c r="B111" s="22" t="s">
        <v>200</v>
      </c>
      <c r="C111" s="33">
        <f>913.4*1.04</f>
        <v>949.93600000000004</v>
      </c>
    </row>
    <row r="112" spans="1:4" x14ac:dyDescent="0.25">
      <c r="A112" s="6" t="s">
        <v>203</v>
      </c>
      <c r="B112" s="15" t="s">
        <v>212</v>
      </c>
      <c r="C112" s="33">
        <f>344.27*1.04</f>
        <v>358.04079999999999</v>
      </c>
    </row>
    <row r="113" spans="1:3" x14ac:dyDescent="0.25">
      <c r="A113" s="6" t="s">
        <v>204</v>
      </c>
      <c r="B113" s="15" t="s">
        <v>213</v>
      </c>
      <c r="C113" s="33">
        <f>964.22*1.04</f>
        <v>1002.7888</v>
      </c>
    </row>
    <row r="114" spans="1:3" x14ac:dyDescent="0.25">
      <c r="A114" s="6" t="s">
        <v>205</v>
      </c>
      <c r="B114" s="15" t="s">
        <v>214</v>
      </c>
      <c r="C114" s="33">
        <f>663.21*1.04</f>
        <v>689.73840000000007</v>
      </c>
    </row>
    <row r="115" spans="1:3" x14ac:dyDescent="0.25">
      <c r="A115" s="6" t="s">
        <v>206</v>
      </c>
      <c r="B115" s="15" t="s">
        <v>215</v>
      </c>
      <c r="C115" s="33">
        <f>605.93*1.04</f>
        <v>630.16719999999998</v>
      </c>
    </row>
    <row r="116" spans="1:3" x14ac:dyDescent="0.25">
      <c r="A116" s="6" t="s">
        <v>207</v>
      </c>
      <c r="B116" s="15" t="s">
        <v>216</v>
      </c>
      <c r="C116" s="33">
        <f>626.81*1.04</f>
        <v>651.88239999999996</v>
      </c>
    </row>
    <row r="117" spans="1:3" x14ac:dyDescent="0.25">
      <c r="A117" s="6" t="s">
        <v>208</v>
      </c>
      <c r="B117" s="15" t="s">
        <v>217</v>
      </c>
      <c r="C117" s="33">
        <f>543.31*1.04</f>
        <v>565.04239999999993</v>
      </c>
    </row>
    <row r="118" spans="1:3" x14ac:dyDescent="0.25">
      <c r="A118" s="6" t="s">
        <v>209</v>
      </c>
      <c r="B118" s="15" t="s">
        <v>218</v>
      </c>
      <c r="C118" s="33">
        <f>682.64*1.04</f>
        <v>709.94560000000001</v>
      </c>
    </row>
    <row r="119" spans="1:3" x14ac:dyDescent="0.25">
      <c r="A119" s="6" t="s">
        <v>210</v>
      </c>
      <c r="B119" s="15" t="s">
        <v>219</v>
      </c>
      <c r="C119" s="33">
        <f>342.82*1.04</f>
        <v>356.53280000000001</v>
      </c>
    </row>
    <row r="120" spans="1:3" x14ac:dyDescent="0.25">
      <c r="A120" s="6" t="s">
        <v>211</v>
      </c>
      <c r="B120" s="15" t="s">
        <v>220</v>
      </c>
      <c r="C120" s="33">
        <f>1553.56*1.04</f>
        <v>1615.7023999999999</v>
      </c>
    </row>
    <row r="121" spans="1:3" x14ac:dyDescent="0.25">
      <c r="A121" s="27" t="s">
        <v>221</v>
      </c>
      <c r="B121" s="15" t="s">
        <v>224</v>
      </c>
      <c r="C121" s="33">
        <f>2009.96*1.04</f>
        <v>2090.3584000000001</v>
      </c>
    </row>
    <row r="122" spans="1:3" x14ac:dyDescent="0.25">
      <c r="A122" s="27" t="s">
        <v>222</v>
      </c>
      <c r="B122" s="15" t="s">
        <v>225</v>
      </c>
      <c r="C122" s="33">
        <f>348.21*1.04</f>
        <v>362.13839999999999</v>
      </c>
    </row>
    <row r="123" spans="1:3" x14ac:dyDescent="0.25">
      <c r="A123" s="27" t="s">
        <v>223</v>
      </c>
      <c r="B123" s="15" t="s">
        <v>226</v>
      </c>
      <c r="C123" s="33">
        <f>1004.99*1.04</f>
        <v>1045.1896000000002</v>
      </c>
    </row>
    <row r="124" spans="1:3" x14ac:dyDescent="0.25">
      <c r="A124" s="6" t="s">
        <v>227</v>
      </c>
      <c r="B124" s="15" t="s">
        <v>228</v>
      </c>
      <c r="C124" s="33">
        <f>296.86*1.04</f>
        <v>308.73440000000005</v>
      </c>
    </row>
    <row r="125" spans="1:3" x14ac:dyDescent="0.25">
      <c r="A125" s="6" t="s">
        <v>229</v>
      </c>
      <c r="B125" s="39" t="s">
        <v>230</v>
      </c>
      <c r="C125" s="33">
        <f>521.94*1.04</f>
        <v>542.81760000000008</v>
      </c>
    </row>
    <row r="126" spans="1:3" x14ac:dyDescent="0.25">
      <c r="A126" s="6" t="s">
        <v>231</v>
      </c>
      <c r="B126" s="11" t="s">
        <v>232</v>
      </c>
      <c r="C126" s="33">
        <f>1300.74*1.04</f>
        <v>1352.7696000000001</v>
      </c>
    </row>
    <row r="127" spans="1:3" x14ac:dyDescent="0.25">
      <c r="A127" s="30" t="s">
        <v>242</v>
      </c>
      <c r="B127" s="29" t="s">
        <v>233</v>
      </c>
      <c r="C127" s="33">
        <f>222.56*1.04</f>
        <v>231.4624</v>
      </c>
    </row>
    <row r="128" spans="1:3" x14ac:dyDescent="0.25">
      <c r="A128" s="30" t="s">
        <v>234</v>
      </c>
      <c r="B128" s="29" t="s">
        <v>235</v>
      </c>
      <c r="C128" s="33">
        <f>923.83*1.04</f>
        <v>960.78320000000008</v>
      </c>
    </row>
    <row r="129" spans="1:3" x14ac:dyDescent="0.25">
      <c r="A129" s="30" t="s">
        <v>236</v>
      </c>
      <c r="B129" s="29" t="s">
        <v>237</v>
      </c>
      <c r="C129" s="33">
        <f>945.15*1.04</f>
        <v>982.95600000000002</v>
      </c>
    </row>
    <row r="130" spans="1:3" x14ac:dyDescent="0.25">
      <c r="A130" s="26" t="s">
        <v>238</v>
      </c>
      <c r="B130" s="29" t="s">
        <v>239</v>
      </c>
      <c r="C130" s="33">
        <f>34.94*1.04</f>
        <v>36.337600000000002</v>
      </c>
    </row>
    <row r="131" spans="1:3" x14ac:dyDescent="0.25">
      <c r="A131" s="26" t="s">
        <v>240</v>
      </c>
      <c r="B131" s="29" t="s">
        <v>241</v>
      </c>
      <c r="C131" s="33">
        <f>33.39*1.04</f>
        <v>34.7256</v>
      </c>
    </row>
    <row r="132" spans="1:3" x14ac:dyDescent="0.25">
      <c r="A132" s="58" t="s">
        <v>257</v>
      </c>
      <c r="B132" s="59"/>
      <c r="C132" s="60"/>
    </row>
    <row r="133" spans="1:3" x14ac:dyDescent="0.25">
      <c r="A133" s="44" t="s">
        <v>244</v>
      </c>
      <c r="B133" s="40" t="s">
        <v>243</v>
      </c>
      <c r="C133" s="34">
        <f>369.91*1.04</f>
        <v>384.70640000000003</v>
      </c>
    </row>
    <row r="134" spans="1:3" ht="31.5" x14ac:dyDescent="0.25">
      <c r="A134" s="6" t="s">
        <v>251</v>
      </c>
      <c r="B134" s="41" t="s">
        <v>252</v>
      </c>
      <c r="C134" s="45">
        <v>782.65</v>
      </c>
    </row>
    <row r="135" spans="1:3" ht="31.5" x14ac:dyDescent="0.25">
      <c r="A135" s="6" t="s">
        <v>253</v>
      </c>
      <c r="B135" s="42" t="s">
        <v>254</v>
      </c>
      <c r="C135" s="45">
        <v>413.25</v>
      </c>
    </row>
    <row r="136" spans="1:3" x14ac:dyDescent="0.25">
      <c r="A136" s="47" t="s">
        <v>255</v>
      </c>
      <c r="B136" s="49" t="s">
        <v>256</v>
      </c>
      <c r="C136" s="51">
        <v>879.93</v>
      </c>
    </row>
    <row r="137" spans="1:3" ht="16.5" thickBot="1" x14ac:dyDescent="0.3">
      <c r="A137" s="48"/>
      <c r="B137" s="50"/>
      <c r="C137" s="52"/>
    </row>
  </sheetData>
  <mergeCells count="10">
    <mergeCell ref="A136:A137"/>
    <mergeCell ref="B136:B137"/>
    <mergeCell ref="C136:C137"/>
    <mergeCell ref="A8:C8"/>
    <mergeCell ref="B1:C1"/>
    <mergeCell ref="B2:C2"/>
    <mergeCell ref="B3:C3"/>
    <mergeCell ref="B5:C5"/>
    <mergeCell ref="B7:C7"/>
    <mergeCell ref="A132:C132"/>
  </mergeCells>
  <pageMargins left="3.937007874015748E-2" right="3.937007874015748E-2" top="3.937007874015748E-2" bottom="3.937007874015748E-2" header="3.937007874015748E-2" footer="3.937007874015748E-2"/>
  <pageSetup paperSize="9" scale="87" fitToHeight="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2020-06-30T05:29:28Z</dcterms:modified>
</cp:coreProperties>
</file>